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0" windowWidth="15390" windowHeight="5490" tabRatio="913" activeTab="5"/>
  </bookViews>
  <sheets>
    <sheet name="прил.1.1" sheetId="1" r:id="rId1"/>
    <sheet name="прилож.1.2." sheetId="2" r:id="rId2"/>
    <sheet name="прил.1.3" sheetId="3" r:id="rId3"/>
    <sheet name="прил.1.4" sheetId="4" r:id="rId4"/>
    <sheet name="прил.1.5" sheetId="5" r:id="rId5"/>
    <sheet name="прилож.2.2" sheetId="6" r:id="rId6"/>
    <sheet name="прил.4.1" sheetId="7" r:id="rId7"/>
    <sheet name="прил.4.2" sheetId="8" r:id="rId8"/>
    <sheet name="прил.14" sheetId="9" r:id="rId9"/>
    <sheet name="пр.14.доп" sheetId="10" r:id="rId10"/>
    <sheet name="цел.пок." sheetId="11" r:id="rId11"/>
  </sheets>
  <externalReferences>
    <externalReference r:id="rId14"/>
  </externalReferences>
  <definedNames>
    <definedName name="_xlnm._FilterDatabase" localSheetId="1" hidden="1">'прилож.1.2.'!$A$18:$AB$61</definedName>
    <definedName name="Z_0932A062_C31E_4468_9667_2F63E38501C6_.wvu.FilterData" localSheetId="1" hidden="1">'прилож.1.2.'!$A$18:$AB$61</definedName>
    <definedName name="Z_0932A062_C31E_4468_9667_2F63E38501C6_.wvu.PrintArea" localSheetId="1" hidden="1">'прилож.1.2.'!$A$1:$AC$64</definedName>
    <definedName name="Z_0932A062_C31E_4468_9667_2F63E38501C6_.wvu.PrintTitles" localSheetId="1" hidden="1">'прилож.1.2.'!$16:$18</definedName>
    <definedName name="Z_28206DF4_2DF4_4C30_AB57_6A0F0289C61A_.wvu.FilterData" localSheetId="1" hidden="1">'прилож.1.2.'!$A$18:$AB$61</definedName>
    <definedName name="Z_4B13E60D_730C_4BE8_9727_1433E28C2F06_.wvu.FilterData" localSheetId="1" hidden="1">'прилож.1.2.'!$A$18:$AB$61</definedName>
    <definedName name="Z_4B13E60D_730C_4BE8_9727_1433E28C2F06_.wvu.PrintTitles" localSheetId="1" hidden="1">'прилож.1.2.'!$16:$18</definedName>
    <definedName name="Z_690FB530_30BD_4807_AE81_2B3533876B88_.wvu.FilterData" localSheetId="1" hidden="1">'прилож.1.2.'!$A$18:$AB$61</definedName>
    <definedName name="Z_719D8688_4C0B_4E16_A0DD_FC54E4E85A66_.wvu.FilterData" localSheetId="1" hidden="1">'прилож.1.2.'!$A$18:$AB$60</definedName>
    <definedName name="Z_7FDA57EF_BCF5_4524_ACB0_2BFA0A7BD56C_.wvu.FilterData" localSheetId="1" hidden="1">'прилож.1.2.'!$A$18:$AB$60</definedName>
    <definedName name="Z_8664DDA4_FD08_44C7_AB80_E327819F4329_.wvu.FilterData" localSheetId="1" hidden="1">'прилож.1.2.'!$A$18:$AB$60</definedName>
    <definedName name="Z_8664DDA4_FD08_44C7_AB80_E327819F4329_.wvu.PrintArea" localSheetId="1" hidden="1">'прилож.1.2.'!$A$2:$AC$64</definedName>
    <definedName name="Z_8664DDA4_FD08_44C7_AB80_E327819F4329_.wvu.PrintTitles" localSheetId="1" hidden="1">'прилож.1.2.'!$16:$18</definedName>
    <definedName name="Z_A09ECBA7_C5BA_4194_9817_8A1FE2179AA8_.wvu.FilterData" localSheetId="1" hidden="1">'прилож.1.2.'!$A$18:$AB$61</definedName>
    <definedName name="Z_C646E06B_3D4E_4C67_B507_905C463738AE_.wvu.FilterData" localSheetId="1" hidden="1">'прилож.1.2.'!$A$18:$AB$61</definedName>
    <definedName name="Z_C646E06B_3D4E_4C67_B507_905C463738AE_.wvu.PrintArea" localSheetId="1" hidden="1">'прилож.1.2.'!$A$2:$AC$64</definedName>
    <definedName name="Z_C646E06B_3D4E_4C67_B507_905C463738AE_.wvu.PrintTitles" localSheetId="1" hidden="1">'прилож.1.2.'!$16:$18</definedName>
    <definedName name="Z_CEE06AFF_FB91_4B98_AD3D_73F540743E7E_.wvu.FilterData" localSheetId="1" hidden="1">'прилож.1.2.'!$A$18:$AB$61</definedName>
    <definedName name="Z_CEE06AFF_FB91_4B98_AD3D_73F540743E7E_.wvu.PrintArea" localSheetId="1" hidden="1">'прилож.1.2.'!$A$1:$AC$64</definedName>
    <definedName name="Z_CEE06AFF_FB91_4B98_AD3D_73F540743E7E_.wvu.PrintTitles" localSheetId="1" hidden="1">'прилож.1.2.'!$16:$18</definedName>
    <definedName name="Z_D3D22BB1_B22F_4D91_9EBA_425506596BF0_.wvu.FilterData" localSheetId="1" hidden="1">'прилож.1.2.'!$A$18:$AB$61</definedName>
    <definedName name="Z_D3D22BB1_B22F_4D91_9EBA_425506596BF0_.wvu.PrintArea" localSheetId="1" hidden="1">'прилож.1.2.'!$A$2:$AC$64</definedName>
    <definedName name="Z_D3D22BB1_B22F_4D91_9EBA_425506596BF0_.wvu.PrintTitles" localSheetId="1" hidden="1">'прилож.1.2.'!$16:$18</definedName>
    <definedName name="Z_D8F255D7_807F_42E6_AC33_94412F0CDBE8_.wvu.FilterData" localSheetId="1" hidden="1">'прилож.1.2.'!$A$18:$AB$61</definedName>
    <definedName name="Z_DBFB634A_43C0_4257_B2B8_DD486F265E0C_.wvu.FilterData" localSheetId="1" hidden="1">'прилож.1.2.'!$A$18:$AB$61</definedName>
    <definedName name="Z_F5FD4813_8229_4066_8A63_AD93D3FE50E9_.wvu.FilterData" localSheetId="1" hidden="1">'прилож.1.2.'!$A$18:$AB$61</definedName>
    <definedName name="Z_F5FD4813_8229_4066_8A63_AD93D3FE50E9_.wvu.PrintTitles" localSheetId="1" hidden="1">'прилож.1.2.'!$16:$18</definedName>
    <definedName name="_xlnm.Print_Titles" localSheetId="1">'прилож.1.2.'!$16:$18</definedName>
  </definedNames>
  <calcPr fullCalcOnLoad="1"/>
</workbook>
</file>

<file path=xl/sharedStrings.xml><?xml version="1.0" encoding="utf-8"?>
<sst xmlns="http://schemas.openxmlformats.org/spreadsheetml/2006/main" count="1811" uniqueCount="652">
  <si>
    <t>определение мест повреждения кабеля, проведение испытаний</t>
  </si>
  <si>
    <t>План 2016 года</t>
  </si>
  <si>
    <t>План 2017 года</t>
  </si>
  <si>
    <t>** - определяется исходя из выполнения графика строительства</t>
  </si>
  <si>
    <t>повышение надежности электроснабжения (подстанция в работе с 1984г)</t>
  </si>
  <si>
    <t>Показатели 
экономической эффективноскти реализации инвестиционного 
проекта ****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</si>
  <si>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</si>
  <si>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</si>
  <si>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Перечень инвестиционных проектов на период реализации инвестиционной программы и план их финансирования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</si>
  <si>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</si>
  <si>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</si>
  <si>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</si>
  <si>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</si>
  <si>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</si>
  <si>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</si>
  <si>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</si>
  <si>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</si>
  <si>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</si>
  <si>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</si>
  <si>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</si>
  <si>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</si>
  <si>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</si>
  <si>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</si>
  <si>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</si>
  <si>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</si>
  <si>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</si>
  <si>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</si>
  <si>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</si>
  <si>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Техническое перевооружение ГПП 110/10 кВ "ЛАЛ"</t>
  </si>
  <si>
    <t>Замена выключателей МКП-110 - 5 шт</t>
  </si>
  <si>
    <t>г. Рузаевка, ул. Станиславского д.22</t>
  </si>
  <si>
    <t>г.Рузаевка, ул.Луначарского д.179а</t>
  </si>
  <si>
    <t>Строительство линий электропередачи напряжением 10 кВ от ТП-310 до ТП-221 по ул.Орджоникидзе</t>
  </si>
  <si>
    <t>Замена панелей защит диф. защиты шин 110 кВ - 1 шт</t>
  </si>
  <si>
    <t>Выноска кабельных линий напряжением 10 кВ фид. №8 и фид. №35 с территории ВКМ "РузХиммаш"</t>
  </si>
  <si>
    <t>Реконструкция линии электропередачи напряжением 10 кВ от яч. №36 ЗРУ 10 кВ ПС 220/110/10 кВ "Рузаевка" до ТП-32 п.Химмаш</t>
  </si>
  <si>
    <t>Уровень входящего напряжения 110 кВ (ВН)</t>
  </si>
  <si>
    <t>Уровень входящего напряжения 1-20 кВ (СН2)</t>
  </si>
  <si>
    <t>Замена ТП-3301</t>
  </si>
  <si>
    <t>Приложение №1.5</t>
  </si>
  <si>
    <t>**** приложить финансовую модель по проекту</t>
  </si>
  <si>
    <t>План 2014 года</t>
  </si>
  <si>
    <t>План 2015 года</t>
  </si>
  <si>
    <t>Утверждаю:</t>
  </si>
  <si>
    <t>км</t>
  </si>
  <si>
    <t>МВА</t>
  </si>
  <si>
    <t>ГПП 110/10 кВ "ЛАЛ"</t>
  </si>
  <si>
    <t>Замена выключателей МКП-110 - 5шт</t>
  </si>
  <si>
    <t>Замена подзараядных агрегатов - 2 шт</t>
  </si>
  <si>
    <t>ГПП 110/10 кВ "Висмут"</t>
  </si>
  <si>
    <t>Замена отделителей и короткозамыкателей 110 кВ на выключатели 110 кВ - 2 шт</t>
  </si>
  <si>
    <t>Замена КРУН-10</t>
  </si>
  <si>
    <t>Оснащение спецоборудованием, спецтехникой и приборами</t>
  </si>
  <si>
    <t>Приобретение ЭТТЛ</t>
  </si>
  <si>
    <t>Внедрение микропроцессорной релейной защиты автоматики на ГПП 110/10 кВ "ЛАЛ"</t>
  </si>
  <si>
    <t>Замена панелей защит 1636 и 1643 по 2 шт с ВЧ передатчиками</t>
  </si>
  <si>
    <t>Замена панелей защит силовых трансформаторов - 2 шт</t>
  </si>
  <si>
    <t>Замена панелей защит УРОВ-110 кВ - 1 шт</t>
  </si>
  <si>
    <t>Замена панели центральной сигнализации - 1 шт</t>
  </si>
  <si>
    <t xml:space="preserve">Генеральный директор </t>
  </si>
  <si>
    <t>Внедрение микропроцессорной релейной защиты автоматики на ГПП 110/10 кВ "Висмут"</t>
  </si>
  <si>
    <t>Замена панелей защит обходного и секционного выключателя ОРУ-110 кВ - 2 шт</t>
  </si>
  <si>
    <t>Строительство линий электропередачи напряжением 10 кВ от ГПП 110/10 кВ "Висмут" до ТП-227</t>
  </si>
  <si>
    <t>Строительство линий электропередачи напряжением 10 кВ в продолжение от ячейки №38 до ТП-103 по ул.Калинина, Строительная</t>
  </si>
  <si>
    <t>Строительство линий электропередачи напряжением 10 кВ от ГПП 110/10 кВ "ЛАЛ" до ТП-2026</t>
  </si>
  <si>
    <t>Строительство ТП в пересечении улиц Красноармейской и Петрова</t>
  </si>
  <si>
    <t>Строительство ТП в пересечении улиц Котовского и Свердлова</t>
  </si>
  <si>
    <t>Строительство ТП в пересечении ул.Зеленой и пер.Первомайского</t>
  </si>
  <si>
    <t>Замена разрядников РВС-110 на ОПН-110 - 6 шт</t>
  </si>
  <si>
    <t>Замена разрядников РВД-10 на ОПН-10 - 12 шт</t>
  </si>
  <si>
    <t>Замена ВЧ заградителей - 4 шт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</si>
  <si>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</si>
  <si>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</si>
  <si>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</si>
  <si>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</si>
  <si>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</si>
  <si>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</si>
  <si>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</si>
  <si>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</si>
  <si>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</si>
  <si>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5.1.</t>
  </si>
  <si>
    <t>1.3.</t>
  </si>
  <si>
    <t>№№</t>
  </si>
  <si>
    <t>Источник финансирования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</si>
  <si>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</si>
  <si>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</si>
  <si>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</si>
  <si>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</si>
  <si>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</si>
  <si>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</si>
  <si>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</si>
  <si>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</si>
  <si>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</si>
  <si>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</si>
  <si>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</si>
  <si>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</si>
  <si>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>…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</si>
  <si>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</si>
  <si>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</si>
  <si>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</si>
  <si>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</si>
  <si>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</si>
  <si>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</si>
  <si>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</si>
  <si>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</si>
  <si>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</si>
  <si>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</si>
  <si>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МВт, Гкал/час, км, МВА</t>
  </si>
  <si>
    <t>млн.рублей</t>
  </si>
  <si>
    <t>Проектная мощность/
протяженность сетей</t>
  </si>
  <si>
    <t>3.</t>
  </si>
  <si>
    <t>4.</t>
  </si>
  <si>
    <t>5.</t>
  </si>
  <si>
    <t>год 
начала 
сроительства</t>
  </si>
  <si>
    <t>год 
окончания 
строительства</t>
  </si>
  <si>
    <t>Справочно:</t>
  </si>
  <si>
    <t>2.6.</t>
  </si>
  <si>
    <t>Стадия реализации проекта</t>
  </si>
  <si>
    <t>С/П*</t>
  </si>
  <si>
    <t>* С - строительство, П- проектирование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</si>
  <si>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</si>
  <si>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</si>
  <si>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</si>
  <si>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</si>
  <si>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</si>
  <si>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</si>
  <si>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</si>
  <si>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</si>
  <si>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 xml:space="preserve">Прогноз ввода/вывода объектов </t>
  </si>
  <si>
    <t>Полная 
стоимость 
строительства **</t>
  </si>
  <si>
    <t>План 
финансирования 
текущего года</t>
  </si>
  <si>
    <t>Оплата процентов за привлеченные кредитные ресурсы</t>
  </si>
  <si>
    <t>Остаточная стоимость строительства **</t>
  </si>
  <si>
    <t>1.5.</t>
  </si>
  <si>
    <t>Республика Мордовия</t>
  </si>
  <si>
    <t>2013 год</t>
  </si>
  <si>
    <t>2014 год</t>
  </si>
  <si>
    <t>2015 год</t>
  </si>
  <si>
    <t>Направления:</t>
  </si>
  <si>
    <t>Энергосбережение и повышение энергетической эффективности, (Да/Нет)</t>
  </si>
  <si>
    <t>Создание систем противоаварийной и режимной автоматики, (Да/Нет)</t>
  </si>
  <si>
    <t>Создание систем телемеханики  и связи, (Да/Нет)</t>
  </si>
  <si>
    <t>Установка устройств регулирования напряжения и компенсации реактивной мощности, (Да/Нет)</t>
  </si>
  <si>
    <t>нет</t>
  </si>
  <si>
    <t>да</t>
  </si>
  <si>
    <t>Чистая прибыль  (п.п.VII прил.4.1)</t>
  </si>
  <si>
    <t>Использование чистой прибыли на инвестиции</t>
  </si>
  <si>
    <t>Проверка</t>
  </si>
  <si>
    <t>Фонд накопления</t>
  </si>
  <si>
    <t>Кредиты в ИПР</t>
  </si>
  <si>
    <t>Резервный фонд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</si>
  <si>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</si>
  <si>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</si>
  <si>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</si>
  <si>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</si>
  <si>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</si>
  <si>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</si>
  <si>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</si>
  <si>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</si>
  <si>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</si>
  <si>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</si>
  <si>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</si>
  <si>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</si>
  <si>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</si>
  <si>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</si>
  <si>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</si>
  <si>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</si>
  <si>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</si>
  <si>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</si>
  <si>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</si>
  <si>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</si>
  <si>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</si>
  <si>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</si>
  <si>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</si>
  <si>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</si>
  <si>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</si>
  <si>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</si>
  <si>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М.П.</t>
  </si>
  <si>
    <t>Объем финансирования****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</si>
  <si>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</si>
  <si>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</si>
  <si>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Источники финансирования инвестиционных программ 
(в прогнозных ценах соответствующих лет), млн. рублей</t>
  </si>
  <si>
    <t>NPV, 
млн.
рублей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</si>
  <si>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</si>
  <si>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</si>
  <si>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</si>
  <si>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</si>
  <si>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</si>
  <si>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</si>
  <si>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</si>
  <si>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</si>
  <si>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</si>
  <si>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</si>
  <si>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</si>
  <si>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</si>
  <si>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1.1.4.</t>
  </si>
  <si>
    <t>Стоимость объекта,
млн.рублей</t>
  </si>
  <si>
    <t>в соответствии 
с проектно-
сметной 
документацией ***</t>
  </si>
  <si>
    <t>в соответствии 
с проектно-
сметной 
документацией
***</t>
  </si>
  <si>
    <t xml:space="preserve">Техническое перевооружение и реконструкция, в.т.ч.: </t>
  </si>
  <si>
    <t>Капитальные вложения в основные средства, в т.ч.</t>
  </si>
  <si>
    <t>Электросетевые объекты, в т.ч.</t>
  </si>
  <si>
    <t>Электрические линии, в т.ч.</t>
  </si>
  <si>
    <t>воздушные линии, в т.ч.</t>
  </si>
  <si>
    <t>ВЛЭП 1-20 кВ (СН2)</t>
  </si>
  <si>
    <t>ВЛЭП 0,4 кВ (НН)</t>
  </si>
  <si>
    <t>кабельные линии, в т.ч.</t>
  </si>
  <si>
    <t>КЛЭП 1-20 кВ (СН2)</t>
  </si>
  <si>
    <t>КЛЭП 0,4 кВ (НН)</t>
  </si>
  <si>
    <t>Подстанции, в т. ч.</t>
  </si>
  <si>
    <t>ПИР для строительства будущих лет, в.т.ч.:</t>
  </si>
  <si>
    <t>Новое строительство и расширение, в.т.ч.:</t>
  </si>
  <si>
    <t>обеспечение надежного и бесперебойного электроснабжения общественно значимых объектов инфраструктуры ГП Рузаевка</t>
  </si>
  <si>
    <t>Генеральный директор</t>
  </si>
  <si>
    <t>I квартал</t>
  </si>
  <si>
    <t>II квартал</t>
  </si>
  <si>
    <t>III квартал</t>
  </si>
  <si>
    <t>IV квартал</t>
  </si>
  <si>
    <t>млн.руб.</t>
  </si>
  <si>
    <t>Ввод мощностей в натуральном и стоимостном выражении</t>
  </si>
  <si>
    <t>Примеч.</t>
  </si>
  <si>
    <t>Подстанции</t>
  </si>
  <si>
    <t>Воздушные линии</t>
  </si>
  <si>
    <t>Новое строительство и расширение,   в т.ч.</t>
  </si>
  <si>
    <t>Строительство, реконструкция или модернизация объектов (технологическое присоединение), в т.ч.:</t>
  </si>
  <si>
    <t>Приобретение основных средств, в т.ч.:</t>
  </si>
  <si>
    <t>Строительство линий электропередачи напряжением 10/0,4 кВ и ТП по ул.Молодежная</t>
  </si>
  <si>
    <t>г.Рузаевка, ул.Молодежная</t>
  </si>
  <si>
    <t>технологическое присоединение потребителей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</si>
  <si>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</si>
  <si>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Е.А. Туркова</t>
  </si>
  <si>
    <t>Наименование проекта</t>
  </si>
  <si>
    <t>Приобретение основных средств, в т.ч.</t>
  </si>
  <si>
    <t>Техническое перевооружение и реконструкция, в т.ч.</t>
  </si>
  <si>
    <t>3.1.1.</t>
  </si>
  <si>
    <t>4.1.1.</t>
  </si>
  <si>
    <t>«___»___________________ 2016 года</t>
  </si>
  <si>
    <t xml:space="preserve">Итого, по АО "Мордовская электросеть", в т.ч. </t>
  </si>
  <si>
    <t>Стоимость основных этапов работ по реализации инвестиционной программы сетевой компании на 2016 год</t>
  </si>
  <si>
    <t>«___»_______________ 2016 года</t>
  </si>
  <si>
    <t>Краткое описание инвестиционной программы на 2016 год</t>
  </si>
  <si>
    <t>«___»___________ 2016 года</t>
  </si>
  <si>
    <t>г. Рузаевка, ул. Станиславского д.23</t>
  </si>
  <si>
    <t>г. Рузаевка, ул. Станиславского д.24</t>
  </si>
  <si>
    <t>г. Рузаевка, ул. Котовского, Свердлова</t>
  </si>
  <si>
    <t>повышение надежности электроснабжения</t>
  </si>
  <si>
    <t>г. Рузаевка, п.Химмаш</t>
  </si>
  <si>
    <t>г.Рузаевка, п.Кирзавод</t>
  </si>
  <si>
    <t>Начальник отдела экономики и тарифной политики</t>
  </si>
  <si>
    <t>1.1.1.1.</t>
  </si>
  <si>
    <t>1.1.1.2.</t>
  </si>
  <si>
    <t>2.1.1.</t>
  </si>
  <si>
    <t>3.1.</t>
  </si>
  <si>
    <t>2.1.2.</t>
  </si>
  <si>
    <t>2.1.2.1.</t>
  </si>
  <si>
    <t>2.1.1.1.</t>
  </si>
  <si>
    <t>2.1.1.2.</t>
  </si>
  <si>
    <t>1.1.2.1.</t>
  </si>
  <si>
    <t>1.1.2.2.</t>
  </si>
  <si>
    <t>4.1.</t>
  </si>
  <si>
    <t>4.2.</t>
  </si>
  <si>
    <t>4.2.1.</t>
  </si>
  <si>
    <t>5.1.1.</t>
  </si>
  <si>
    <t>6.</t>
  </si>
  <si>
    <t>2.1.1.1</t>
  </si>
  <si>
    <t>1.1.2.1.1.</t>
  </si>
  <si>
    <t>1.1.2.1.2.</t>
  </si>
  <si>
    <t>1.1.2.1.3.</t>
  </si>
  <si>
    <t>1.1.2.2.1.</t>
  </si>
  <si>
    <t>СИП2 3*50+1*70</t>
  </si>
  <si>
    <t>ААБ 3*240, СИП3 1*70</t>
  </si>
  <si>
    <t>Остаточная 
стоимость 
объекта
на 01.01.2016, 
млн.рублей</t>
  </si>
  <si>
    <t>Процент 
освоения 
сметной стоимости
на 01.01.2016г., %</t>
  </si>
  <si>
    <t>Техническая 
готовность 
объекта
на 01.01.2016г., %
**</t>
  </si>
  <si>
    <t>+</t>
  </si>
  <si>
    <t>ТМГ-250 - 1 шт</t>
  </si>
  <si>
    <t>50, 33</t>
  </si>
  <si>
    <t>АС-70</t>
  </si>
  <si>
    <t>ж/б</t>
  </si>
  <si>
    <t>ААБл 3*240, АС-70</t>
  </si>
  <si>
    <t>СВ110-5,        СВ-164</t>
  </si>
  <si>
    <t>СИП3 1*70</t>
  </si>
  <si>
    <t>СВ 110-5, СВ-164</t>
  </si>
  <si>
    <t>Внедрение автоматизированной системы технического учета электроэнергии (АСТУЭ)</t>
  </si>
  <si>
    <t>СВ95-3С</t>
  </si>
  <si>
    <t xml:space="preserve">г. Рузаевка, </t>
  </si>
  <si>
    <t xml:space="preserve">автоматический опрос счетчиков электроэнергии по заданному расписанию со стороны существующего программного обеспечения центра сбора данных систем АИИС КУЭ и АСТУЭ ПАО «МЭСК" и получение доступа к данным АСТУЭ АО «МЭК» г. Рузаевка  посредством web-интерфейса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</si>
  <si>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</si>
  <si>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</si>
  <si>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>Замена аккумуляторных батарей СК-18 - 120 шт</t>
  </si>
  <si>
    <t>СВ110-5</t>
  </si>
  <si>
    <t>длина 
ВЛ, КЛ
км</t>
  </si>
  <si>
    <t xml:space="preserve">Генеральный директор   </t>
  </si>
  <si>
    <t>План 2013 года</t>
  </si>
  <si>
    <t xml:space="preserve">Итого, по ОАО "Мордовэлектротеплосеть", в т.ч. </t>
  </si>
  <si>
    <t>1.1.1.1.1.</t>
  </si>
  <si>
    <t>1.1.1.1.1.1.</t>
  </si>
  <si>
    <t>1.1.1.1.2.</t>
  </si>
  <si>
    <t>1.1.1.1.2.1.</t>
  </si>
  <si>
    <t>1.1.1.1.2.2.</t>
  </si>
  <si>
    <t>Реконструкция кабельных линий напряжением 10 кВ от ПС  220/110/10 кВ "Рузаевка" до опор фидера №19,30,17,32,20,26</t>
  </si>
  <si>
    <t>1.1.1.1.2.3.</t>
  </si>
  <si>
    <t>Реконструкция кабельной линии напряжением 10 кВ от ТП-221 до ТП-203 по ул.Орджоникидзе</t>
  </si>
  <si>
    <t>1.1.1.2.1.</t>
  </si>
  <si>
    <t>1.1.1.2.1.1.</t>
  </si>
  <si>
    <t>1.1.1.2.1.2.</t>
  </si>
  <si>
    <t>1.1.1.2.1.3.</t>
  </si>
  <si>
    <t>1.1.1.2.1.4.</t>
  </si>
  <si>
    <t>1.1.1.2.1.5.</t>
  </si>
  <si>
    <t>1.1.1.2.1.6.</t>
  </si>
  <si>
    <t>1.1.1.2.1.7.</t>
  </si>
  <si>
    <t>1.1.1.2.1.8.</t>
  </si>
  <si>
    <t>1.1.1.2.2.</t>
  </si>
  <si>
    <t>1.1.1.2.2.1.</t>
  </si>
  <si>
    <t>1.1.1.3.</t>
  </si>
  <si>
    <t>1.1.1.3.1.</t>
  </si>
  <si>
    <t>1.1.1.4.</t>
  </si>
  <si>
    <t>1.1.1.4.1.</t>
  </si>
  <si>
    <t>1.1.1.4.1.1.</t>
  </si>
  <si>
    <t>1.1.1.4.1.2.</t>
  </si>
  <si>
    <t>1.1.1.4.1.3.</t>
  </si>
  <si>
    <t>1.1.1.4.1.4.</t>
  </si>
  <si>
    <t>1.1.1.4.1.5.</t>
  </si>
  <si>
    <t>1.1.1.4.1.6.</t>
  </si>
  <si>
    <t>1.1.1.4.2.</t>
  </si>
  <si>
    <t>1.1.1.4.2.1.</t>
  </si>
  <si>
    <t>2.1.1.1.1.</t>
  </si>
  <si>
    <t>2.1.1.1.1.1.</t>
  </si>
  <si>
    <t>2.1.1.1.1.2.</t>
  </si>
  <si>
    <t>2.1.1.1.1.3.</t>
  </si>
  <si>
    <t>2.1.1.1.1.4.</t>
  </si>
  <si>
    <t>2.1.1.2.1.</t>
  </si>
  <si>
    <t>2.1.1.2.1.1.</t>
  </si>
  <si>
    <t>2.1.1.2.1.2.</t>
  </si>
  <si>
    <t>2.1.1.2.1.3.</t>
  </si>
  <si>
    <t>Строительство линий электропередачи напряжением 0,4 кВ по ул.Молодежная</t>
  </si>
  <si>
    <t>Приобретение имущества трансформаторной подстанции по адресу: ул.Калинина, д.6</t>
  </si>
  <si>
    <t>1.1.1.2.2.2.</t>
  </si>
  <si>
    <t>«___»________________ 2016 года</t>
  </si>
  <si>
    <t>Вывод  мощностей</t>
  </si>
  <si>
    <t>Замена аккумуляторных батарей СА-18 - 120 шт</t>
  </si>
  <si>
    <t>Приобретерие имущества трансформаторной подстанции по адресу: ул.Калинина, д.6</t>
  </si>
  <si>
    <t>"_____"___________2016 года</t>
  </si>
  <si>
    <t>План ввода основных средств в натуральном и стоимостном выражении на 2013-2017 г.г.</t>
  </si>
  <si>
    <t>1.1.1.1</t>
  </si>
  <si>
    <t>1.1.1.1.1</t>
  </si>
  <si>
    <t>2016 год</t>
  </si>
  <si>
    <t>2017 год</t>
  </si>
  <si>
    <t>Открытое акционерное общество "Мордовская электротеплосетевая компания"</t>
  </si>
  <si>
    <t>___________________ А.А. Голянин</t>
  </si>
  <si>
    <t>ОАО "Мордовэлектротеплосеть"</t>
  </si>
  <si>
    <t>Приложение  № 1</t>
  </si>
  <si>
    <t>к приказу Министерства энергетики и тарифной политики</t>
  </si>
  <si>
    <t>Республики Мордовия</t>
  </si>
  <si>
    <r>
      <t>от «____»_</t>
    </r>
    <r>
      <rPr>
        <b/>
        <u val="single"/>
        <sz val="16"/>
        <rFont val="Times New Roman"/>
        <family val="1"/>
      </rPr>
      <t>_______</t>
    </r>
    <r>
      <rPr>
        <b/>
        <sz val="16"/>
        <rFont val="Times New Roman"/>
        <family val="1"/>
      </rPr>
      <t>_20___ г. №_</t>
    </r>
    <r>
      <rPr>
        <b/>
        <u val="single"/>
        <sz val="16"/>
        <rFont val="Times New Roman"/>
        <family val="1"/>
      </rPr>
      <t>___</t>
    </r>
    <r>
      <rPr>
        <b/>
        <sz val="16"/>
        <rFont val="Times New Roman"/>
        <family val="1"/>
      </rPr>
      <t>_</t>
    </r>
  </si>
  <si>
    <t>Приложение  № 2</t>
  </si>
  <si>
    <t>Приложение  № 3</t>
  </si>
  <si>
    <t>Утверждаю</t>
  </si>
  <si>
    <t>АО "Мордовская электросеть"</t>
  </si>
  <si>
    <t>_______________Э.В. Ковалев</t>
  </si>
  <si>
    <t>«___»________ 2016  года</t>
  </si>
  <si>
    <t>Остаток стоимости на начало года **</t>
  </si>
  <si>
    <t>Объем финансирования
 [отчетный год]</t>
  </si>
  <si>
    <t>Осталось профинансировать по результатам отчетного периода **</t>
  </si>
  <si>
    <t>Объем корректировки ****</t>
  </si>
  <si>
    <t>Объем ввода мощностей</t>
  </si>
  <si>
    <t>Причины 
корректировки</t>
  </si>
  <si>
    <t>всего</t>
  </si>
  <si>
    <t>1 кв</t>
  </si>
  <si>
    <t>2 кв</t>
  </si>
  <si>
    <t>3 кв</t>
  </si>
  <si>
    <t>4 кв</t>
  </si>
  <si>
    <t>%</t>
  </si>
  <si>
    <t>в том числе за счет</t>
  </si>
  <si>
    <t>план***</t>
  </si>
  <si>
    <t>скорректированный объем****</t>
  </si>
  <si>
    <t>план</t>
  </si>
  <si>
    <t>скорректированный объем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</si>
  <si>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</si>
  <si>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</si>
  <si>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план ***</t>
  </si>
  <si>
    <t>скорр
ектирова
нный объем</t>
  </si>
  <si>
    <t>МВт</t>
  </si>
  <si>
    <t xml:space="preserve">ВСЕГО, 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</si>
  <si>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</si>
  <si>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</si>
  <si>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                 </t>
  </si>
  <si>
    <t>Объект 1</t>
  </si>
  <si>
    <t>Электрические линии</t>
  </si>
  <si>
    <t>Перерасход по данному мероприятию в связи с неисполнением  мероприятияв в 2014-2015 годах, полностью закрываем мероприятие в 2016 году, средства дополнительные из мероприятий 1.3.1.1. и 1.3.1.5.</t>
  </si>
  <si>
    <t>Перерасход по данному мероприятию в связи с неисполнением  мероприятияв в 2015 году, полностью закрываем мероприятие в 2016 году, средства дополнительные из мероприятий 1.3.1.4 и 1.3.1.5</t>
  </si>
  <si>
    <t>1.3.1.</t>
  </si>
  <si>
    <t>1.3.1.1.</t>
  </si>
  <si>
    <t>Завершение  мероприятия начатого в 2015 г..</t>
  </si>
  <si>
    <t>1.3.1.2.</t>
  </si>
  <si>
    <t>1.3.1.3.</t>
  </si>
  <si>
    <t>1.3.1.4.</t>
  </si>
  <si>
    <t>Финансирование по данному мероприятию было учтено при планировании в ИП в 2016 г. В связи с переносом работ на 2017 г., финансирование также переносится на 2017 г.</t>
  </si>
  <si>
    <t>1.3.1.5.</t>
  </si>
  <si>
    <t>Перенос средств, за счет данного мероприятия финансируется внедрение АСТУЭ</t>
  </si>
  <si>
    <t>1.3.1.6.</t>
  </si>
  <si>
    <t>1.3.1.7.</t>
  </si>
  <si>
    <t>1.3.1.8.</t>
  </si>
  <si>
    <t>1.3.2.</t>
  </si>
  <si>
    <t>1.3.2.1.</t>
  </si>
  <si>
    <t>1.3.2.2.</t>
  </si>
  <si>
    <t>Выполнение мероприятия за счет пункта 1.3.1.5.</t>
  </si>
  <si>
    <t>1.4.1.</t>
  </si>
  <si>
    <t>Уточнение лизинговых платежей</t>
  </si>
  <si>
    <t>1.5.1.</t>
  </si>
  <si>
    <t>1.5.1.1.</t>
  </si>
  <si>
    <t>1.5.1.2</t>
  </si>
  <si>
    <t>1.5.1.3.</t>
  </si>
  <si>
    <t>1.5.1.4.</t>
  </si>
  <si>
    <t>1.5.1.5.</t>
  </si>
  <si>
    <t>1.5.1.6.</t>
  </si>
  <si>
    <t>1.5.2.</t>
  </si>
  <si>
    <t>1.5.2.1.</t>
  </si>
  <si>
    <t>1.6.</t>
  </si>
  <si>
    <t xml:space="preserve">Создание систем телемеханики  и связи </t>
  </si>
  <si>
    <t>1.7.</t>
  </si>
  <si>
    <t>Установка устройств регулирования напряжения и компенсации реактивной мощности</t>
  </si>
  <si>
    <t>Новое строительство и расширение, в т.ч.:</t>
  </si>
  <si>
    <t>Электрические линии в т.ч.</t>
  </si>
  <si>
    <t>2.2.1.</t>
  </si>
  <si>
    <t>2.2.2.</t>
  </si>
  <si>
    <t>2.2.3.</t>
  </si>
  <si>
    <t>2.2.4.</t>
  </si>
  <si>
    <t>2.3.1.</t>
  </si>
  <si>
    <t>2.3.2.</t>
  </si>
  <si>
    <t>2.3.3.</t>
  </si>
  <si>
    <t>Строительство линий электропередачи напряжением 10/0,4 кВ  и ТП по ул.Молодежная</t>
  </si>
  <si>
    <t>Технологическое присоединение потребителей. В 2015 г. монтаж трансформаторной подстанции 10 кВ, в 2016 г. монтаж подводящих сетей электроснабжения 0,4 кВ.</t>
  </si>
  <si>
    <t>* - представляется ежегодно до 1 октября текущего года</t>
  </si>
  <si>
    <t>** - в ценах отчетного года (полная стоимость за минусом выполнения предыдущего периода)</t>
  </si>
  <si>
    <t>*** - план, согласно утвержденной инвестиционной программе</t>
  </si>
  <si>
    <t>**** - накопленным итогом за год</t>
  </si>
  <si>
    <r>
      <t>от «____»_</t>
    </r>
    <r>
      <rPr>
        <b/>
        <u val="single"/>
        <sz val="12"/>
        <rFont val="Times New Roman"/>
        <family val="1"/>
      </rPr>
      <t>_______</t>
    </r>
    <r>
      <rPr>
        <b/>
        <sz val="12"/>
        <rFont val="Times New Roman"/>
        <family val="1"/>
      </rPr>
      <t>_20___ г. №_</t>
    </r>
    <r>
      <rPr>
        <b/>
        <u val="single"/>
        <sz val="12"/>
        <rFont val="Times New Roman"/>
        <family val="1"/>
      </rPr>
      <t>___</t>
    </r>
    <r>
      <rPr>
        <b/>
        <sz val="12"/>
        <rFont val="Times New Roman"/>
        <family val="1"/>
      </rPr>
      <t>_</t>
    </r>
  </si>
  <si>
    <t>Приложение  № 4</t>
  </si>
  <si>
    <t>«___»_________________ 2016 года</t>
  </si>
  <si>
    <t>Показатели</t>
  </si>
  <si>
    <t>тариф</t>
  </si>
  <si>
    <t>отчет</t>
  </si>
  <si>
    <t xml:space="preserve">   Всего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</si>
  <si>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</si>
  <si>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</si>
  <si>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</si>
  <si>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</si>
  <si>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Стоимость услуг по передаче электроэнергии</t>
  </si>
  <si>
    <t xml:space="preserve">НВВ с учетом увеличения прибыли на кап.вложения 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</si>
  <si>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</si>
  <si>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</si>
  <si>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</si>
  <si>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</si>
  <si>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ГСМ</t>
  </si>
  <si>
    <t>Сырье, материалы, запасные части, инструменты</t>
  </si>
  <si>
    <t>электроэнергия хоз.нужды</t>
  </si>
  <si>
    <t>Покупная электроэнергия на компенсацию потерь</t>
  </si>
  <si>
    <t>Расходы на оплату труда с учетом ЕСН</t>
  </si>
  <si>
    <t>Амортизационные отчисления</t>
  </si>
  <si>
    <t>Налоги  и сборы, всего</t>
  </si>
  <si>
    <t>Прочие расходы, всего</t>
  </si>
  <si>
    <t>Ремонт основных средств (справочно из р.II)</t>
  </si>
  <si>
    <t>5.2.</t>
  </si>
  <si>
    <t>услуги ОАО "Мордовэнерго",ОАО "ФСК", ОАО "РЖД"</t>
  </si>
  <si>
    <t>5.3.</t>
  </si>
  <si>
    <t>"Висмут", "Ватт"</t>
  </si>
  <si>
    <t>5.4.</t>
  </si>
  <si>
    <t>Платежи по аренде и лизингу</t>
  </si>
  <si>
    <t>5.5.</t>
  </si>
  <si>
    <t>III.</t>
  </si>
  <si>
    <t>Валовая прибыль (I р.-II р.)</t>
  </si>
  <si>
    <t>IV.</t>
  </si>
  <si>
    <t>Прочие  доходы и расходы (сальдо)</t>
  </si>
  <si>
    <t>Прочие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</si>
  <si>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</si>
  <si>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</si>
  <si>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</si>
  <si>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</si>
  <si>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</si>
  <si>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</si>
  <si>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</si>
  <si>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</si>
  <si>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</si>
  <si>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</si>
  <si>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</si>
  <si>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</si>
  <si>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</si>
  <si>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</si>
  <si>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</si>
  <si>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</si>
  <si>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</si>
  <si>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</si>
  <si>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</si>
  <si>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</si>
  <si>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</si>
  <si>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</si>
  <si>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</si>
  <si>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</si>
  <si>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</si>
  <si>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</si>
  <si>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</si>
  <si>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</si>
  <si>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</si>
  <si>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</si>
  <si>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</si>
  <si>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</si>
  <si>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</si>
  <si>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</si>
  <si>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</si>
  <si>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</si>
  <si>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</si>
  <si>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</si>
  <si>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</si>
  <si>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</si>
  <si>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</si>
  <si>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</si>
  <si>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</si>
  <si>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</si>
  <si>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</si>
  <si>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</si>
  <si>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</si>
  <si>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</si>
  <si>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EBITDA</t>
  </si>
  <si>
    <t>Долг на конец периода</t>
  </si>
  <si>
    <t>Прогноз тарифов</t>
  </si>
  <si>
    <t>Прогноз полезного отпуска</t>
  </si>
  <si>
    <t>Индекс роста</t>
  </si>
  <si>
    <t>Стоимость услуг по передаче эл.энергии</t>
  </si>
  <si>
    <t>Индекс инфляции (ИПЦ)</t>
  </si>
  <si>
    <t>ОАО "Мордовэнерго"</t>
  </si>
  <si>
    <t>Потери</t>
  </si>
  <si>
    <t>НВВ, электроэнергия хоз.нужды,Висмут, Ватт</t>
  </si>
  <si>
    <t>Полезный отпуск</t>
  </si>
  <si>
    <t>средневзвешенная процентная ставка</t>
  </si>
  <si>
    <t>График реализации инвестиционной программы*, млн. рублей с НДС</t>
  </si>
  <si>
    <t>(представляется ежегодно до 15 декабря года, предшествующего плановому)</t>
  </si>
  <si>
    <t>«</t>
  </si>
  <si>
    <t>»</t>
  </si>
  <si>
    <t>20</t>
  </si>
  <si>
    <t>16</t>
  </si>
  <si>
    <t>года</t>
  </si>
  <si>
    <t>М. П.</t>
  </si>
  <si>
    <t>Перечень инвестиционных проектов инвестиционной программы и план их финансирования</t>
  </si>
  <si>
    <t>Остаток</t>
  </si>
  <si>
    <t>Объем финансирования</t>
  </si>
  <si>
    <t>Осталось</t>
  </si>
  <si>
    <t>стоимости</t>
  </si>
  <si>
    <t>[отчетный год]</t>
  </si>
  <si>
    <t>профинан-</t>
  </si>
  <si>
    <t>на начало</t>
  </si>
  <si>
    <t>всего,</t>
  </si>
  <si>
    <t>1 кв.</t>
  </si>
  <si>
    <t>2 кв.</t>
  </si>
  <si>
    <t>3 кв.</t>
  </si>
  <si>
    <t>4 кв.</t>
  </si>
  <si>
    <t>сировать</t>
  </si>
  <si>
    <t>года*</t>
  </si>
  <si>
    <t>год 2016</t>
  </si>
  <si>
    <t>по результатам</t>
  </si>
  <si>
    <t>план**</t>
  </si>
  <si>
    <t>отчетного</t>
  </si>
  <si>
    <t>периода*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</si>
  <si>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</si>
  <si>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</si>
  <si>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</si>
  <si>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</si>
  <si>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</si>
  <si>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Электрические линии, в т.ч.:</t>
  </si>
  <si>
    <t>Реконструкция линии электропередачи напряжением 10 кВ от яч.№36 ЗРУ 10 кВ ПС 220/110/10 кВ "Рузаевка" до ТП-32 п.Химмаш</t>
  </si>
  <si>
    <t>Выноска кабельных линий напряжением 10 кВ фид. №8 и фид. №35 с территории ВКМ "Химмаш"</t>
  </si>
  <si>
    <t>Подстанции в т.ч.:</t>
  </si>
  <si>
    <t>Замена подзарядных агрегатов - 2 шт</t>
  </si>
  <si>
    <t>Создание систем противоаварийной</t>
  </si>
  <si>
    <t>и режимной автоматики</t>
  </si>
  <si>
    <t>Замена панелей защит 1636 и 1634 по 2 шт с ВЧ передатчиками</t>
  </si>
  <si>
    <t>1.5.1.2.</t>
  </si>
  <si>
    <t>Замена панелей защит диф. Защиты шин 110 кВ - 1 шт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</si>
  <si>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</si>
  <si>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</si>
  <si>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</si>
  <si>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</si>
  <si>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реактивной мощности</t>
  </si>
  <si>
    <t>Новое строительство</t>
  </si>
  <si>
    <t>Прочее новое строительство</t>
  </si>
  <si>
    <t>2.2.1.1.</t>
  </si>
  <si>
    <t>2.2.1.2.</t>
  </si>
  <si>
    <t>2.2.1.3.</t>
  </si>
  <si>
    <t>2.2.1.4.</t>
  </si>
  <si>
    <t>Уровень входящего напряжения 1-20 КкВ (СН2)</t>
  </si>
  <si>
    <t>2.2.2.1.</t>
  </si>
  <si>
    <t>2.2.2.2.</t>
  </si>
  <si>
    <t>2.2.2.3.</t>
  </si>
  <si>
    <t>Строительство ТП в пересечении улиц Зеленой и пер.Первомайского</t>
  </si>
  <si>
    <t>Оплата процентов за привлеченные</t>
  </si>
  <si>
    <t>кредитные ресурсы</t>
  </si>
  <si>
    <t>* В ценах отчетного года.</t>
  </si>
  <si>
    <t>** План, согласно утвержденной инвестиционной программе.</t>
  </si>
  <si>
    <t>Источники финансирования инвестиционной программы на 2016 год , млн. рублей</t>
  </si>
  <si>
    <t>Причины</t>
  </si>
  <si>
    <t>отклонений</t>
  </si>
  <si>
    <t>план*</t>
  </si>
  <si>
    <t>1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</si>
  <si>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</si>
  <si>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</si>
  <si>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</si>
  <si>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</si>
  <si>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</si>
  <si>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</si>
  <si>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нения потребителей</t>
  </si>
  <si>
    <t>в т. ч. средства от доп. эмиссии акций</t>
  </si>
  <si>
    <t>Привлеченные средства, в т. ч.:</t>
  </si>
  <si>
    <t>* План в соответствии с утвержденной инвестиционной программой.</t>
  </si>
  <si>
    <t>План ввода/вывода объектов в 2016 году</t>
  </si>
  <si>
    <t>№</t>
  </si>
  <si>
    <t>Вывод мощностей</t>
  </si>
  <si>
    <t>п/п</t>
  </si>
  <si>
    <t>МВт, Гкал/час, км, МВа</t>
  </si>
  <si>
    <t>2016 г</t>
  </si>
  <si>
    <t>2</t>
  </si>
  <si>
    <t>Подстанции, в т.ч.</t>
  </si>
  <si>
    <t>3</t>
  </si>
  <si>
    <t>4</t>
  </si>
  <si>
    <t>"Целевые показатели надежности и качества услуг по передаче электрической энергии"</t>
  </si>
  <si>
    <t>(наименование электросетевой организации)</t>
  </si>
  <si>
    <t xml:space="preserve">
Показатель</t>
  </si>
  <si>
    <t>Значение показателя, годы**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</si>
  <si>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</si>
  <si>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</si>
  <si>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 сетевыми организациями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)***</t>
    </r>
  </si>
  <si>
    <t>** Количество заполняемых столбцов должно соответствовать периоду реализации инвестиционной программы.</t>
  </si>
  <si>
    <t>*** Показатель не заполняется в отношении организации по управлению единой национальной (общероссийской) электрической сетью.".</t>
  </si>
  <si>
    <t>Приложение  № 5</t>
  </si>
  <si>
    <r>
      <t>от «____»_</t>
    </r>
    <r>
      <rPr>
        <b/>
        <u val="single"/>
        <sz val="11"/>
        <rFont val="Times New Roman"/>
        <family val="1"/>
      </rPr>
      <t>_______</t>
    </r>
    <r>
      <rPr>
        <b/>
        <sz val="11"/>
        <rFont val="Times New Roman"/>
        <family val="1"/>
      </rPr>
      <t>_20___ г. №_</t>
    </r>
    <r>
      <rPr>
        <b/>
        <u val="single"/>
        <sz val="11"/>
        <rFont val="Times New Roman"/>
        <family val="1"/>
      </rPr>
      <t>___</t>
    </r>
    <r>
      <rPr>
        <b/>
        <sz val="11"/>
        <rFont val="Times New Roman"/>
        <family val="1"/>
      </rPr>
      <t>_</t>
    </r>
  </si>
  <si>
    <t>Приложение  № 7</t>
  </si>
  <si>
    <t>Приложение  № 6</t>
  </si>
  <si>
    <t>Приложение № 9</t>
  </si>
  <si>
    <t>от"___"_________ 20___ г. № ____</t>
  </si>
  <si>
    <t>Приложение № 8</t>
  </si>
  <si>
    <t>___________________ Э.В. Ковалев</t>
  </si>
  <si>
    <t>Акционерное общество "Мордовская электросетевая компания"</t>
  </si>
  <si>
    <t xml:space="preserve">Итого, по АО "Мордовэлектросеть", в т.ч. </t>
  </si>
  <si>
    <t>Генеральный директор                                                                     АО"Мордовская электросеть"</t>
  </si>
  <si>
    <t>Генеральный директор АО "Мордовская электросеть"</t>
  </si>
  <si>
    <t>Финансовый план на период реализации инвестиционной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АО "Мордовская электросеть"
(заполняется по финансированию)</t>
  </si>
  <si>
    <t>_________________Э.В. Ковалев</t>
  </si>
  <si>
    <t xml:space="preserve">             Генеральный директор                                                                           АО "Мордовская электросеть"</t>
  </si>
  <si>
    <t>___________________Э.В. Ковалев</t>
  </si>
  <si>
    <t>Генеральный директор                                                                                     Э.В. Ковалев</t>
  </si>
  <si>
    <t>__________________Э.В. Ковалев</t>
  </si>
  <si>
    <t>Итого, по АО "Мордовская электросеть", в т.ч.</t>
  </si>
  <si>
    <t>Предложения о внесении изменений в перечень инвестиционных проектов, входящих в состав инвестиционной программы, млн. рублей с НДС на 2016 год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</si>
</sst>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#,##0_);[Red]\(#,##0\)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0.000"/>
    <numFmt numFmtId="193" formatCode="_-* #,##0.000_р_._-;\-* #,##0.000_р_._-;_-* &quot;-&quot;??_р_._-;_-@_-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_-* #,##0.000_р_._-;\-* #,##0.000_р_._-;_-* &quot;-&quot;???_р_.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_р_._-;\-* #,##0.0_р_._-;_-* &quot;-&quot;??_р_._-;_-@_-"/>
    <numFmt numFmtId="203" formatCode="_-* #,##0.0000_р_._-;\-* #,##0.0000_р_._-;_-* &quot;-&quot;?_р_._-;_-@_-"/>
    <numFmt numFmtId="204" formatCode="_-* #,##0.0000_р_._-;\-* #,##0.0000_р_._-;_-* &quot;-&quot;??_р_._-;_-@_-"/>
    <numFmt numFmtId="205" formatCode="_-* #,##0_р_._-;\-* #,##0_р_._-;_-* &quot;-&quot;??_р_._-;_-@_-"/>
    <numFmt numFmtId="206" formatCode="_-* #,##0.00000_р_._-;\-* #,##0.00000_р_._-;_-* &quot;-&quot;?_р_._-;_-@_-"/>
    <numFmt numFmtId="207" formatCode="_-* #,##0.00000000_р_._-;\-* #,##0.00000000_р_._-;_-* &quot;-&quot;??_р_._-;_-@_-"/>
    <numFmt numFmtId="208" formatCode="_-* #,##0.0000_р_._-;\-* #,##0.0000_р_._-;_-* &quot;-&quot;????_р_._-;_-@_-"/>
    <numFmt numFmtId="209" formatCode="_-* #,##0.00000_р_._-;\-* #,##0.00000_р_._-;_-* &quot;-&quot;??_р_._-;_-@_-"/>
    <numFmt numFmtId="210" formatCode="#,##0.00_ ;\-#,##0.00\ "/>
    <numFmt numFmtId="211" formatCode="_-* #,##0.0&quot;р.&quot;_-;\-* #,##0.0&quot;р.&quot;_-;_-* &quot;-&quot;?&quot;р.&quot;_-;_-@_-"/>
    <numFmt numFmtId="212" formatCode="0.00000000"/>
    <numFmt numFmtId="213" formatCode="0.0000000000"/>
  </numFmts>
  <fonts count="63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22"/>
      <name val="Times New Roman"/>
      <family val="1"/>
    </font>
    <font>
      <b/>
      <u val="single"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u val="single"/>
      <sz val="7.5"/>
      <name val="Times New Roman"/>
      <family val="1"/>
    </font>
    <font>
      <u val="single"/>
      <sz val="18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4"/>
      <name val="Helv"/>
      <family val="0"/>
    </font>
    <font>
      <b/>
      <sz val="12"/>
      <name val="Times New Roman CYR"/>
      <family val="0"/>
    </font>
    <font>
      <sz val="10"/>
      <name val="Helv"/>
      <family val="0"/>
    </font>
    <font>
      <sz val="12"/>
      <name val="Times New Roman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vertAlign val="subscript"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177" fontId="25" fillId="0" borderId="0">
      <alignment vertical="top"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32" fillId="20" borderId="20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174" fontId="1" fillId="20" borderId="20" xfId="66" applyNumberFormat="1" applyFont="1" applyFill="1" applyBorder="1" applyAlignment="1">
      <alignment horizontal="right" vertical="center" wrapText="1"/>
      <protection/>
    </xf>
    <xf numFmtId="173" fontId="1" fillId="20" borderId="20" xfId="66" applyNumberFormat="1" applyFont="1" applyFill="1" applyBorder="1" applyAlignment="1">
      <alignment horizontal="center" vertical="center" wrapText="1"/>
      <protection/>
    </xf>
    <xf numFmtId="174" fontId="1" fillId="20" borderId="20" xfId="66" applyNumberFormat="1" applyFont="1" applyFill="1" applyBorder="1" applyAlignment="1">
      <alignment horizontal="center" vertical="center" wrapText="1"/>
      <protection/>
    </xf>
    <xf numFmtId="174" fontId="1" fillId="20" borderId="21" xfId="66" applyNumberFormat="1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 wrapText="1"/>
    </xf>
    <xf numFmtId="174" fontId="1" fillId="24" borderId="10" xfId="66" applyNumberFormat="1" applyFont="1" applyFill="1" applyBorder="1" applyAlignment="1">
      <alignment horizontal="right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174" fontId="1" fillId="0" borderId="10" xfId="66" applyNumberFormat="1" applyFont="1" applyFill="1" applyBorder="1" applyAlignment="1">
      <alignment horizontal="right" vertical="center" wrapText="1"/>
      <protection/>
    </xf>
    <xf numFmtId="174" fontId="1" fillId="0" borderId="10" xfId="66" applyNumberFormat="1" applyFont="1" applyFill="1" applyBorder="1" applyAlignment="1">
      <alignment horizontal="center" vertical="center" wrapText="1"/>
      <protection/>
    </xf>
    <xf numFmtId="174" fontId="1" fillId="0" borderId="11" xfId="66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74" fontId="0" fillId="0" borderId="10" xfId="66" applyNumberFormat="1" applyFont="1" applyFill="1" applyBorder="1" applyAlignment="1">
      <alignment horizontal="right" vertical="center" wrapText="1"/>
      <protection/>
    </xf>
    <xf numFmtId="174" fontId="0" fillId="0" borderId="10" xfId="66" applyNumberFormat="1" applyFont="1" applyFill="1" applyBorder="1" applyAlignment="1">
      <alignment horizontal="center" vertical="center" wrapText="1"/>
      <protection/>
    </xf>
    <xf numFmtId="174" fontId="0" fillId="0" borderId="11" xfId="66" applyNumberFormat="1" applyFont="1" applyFill="1" applyBorder="1" applyAlignment="1">
      <alignment horizontal="center" vertical="center" wrapText="1"/>
      <protection/>
    </xf>
    <xf numFmtId="3" fontId="0" fillId="0" borderId="10" xfId="66" applyNumberFormat="1" applyFont="1" applyFill="1" applyBorder="1" applyAlignment="1">
      <alignment vertical="center" wrapText="1"/>
      <protection/>
    </xf>
    <xf numFmtId="0" fontId="0" fillId="0" borderId="10" xfId="66" applyNumberFormat="1" applyFont="1" applyFill="1" applyBorder="1" applyAlignment="1">
      <alignment vertical="center" wrapText="1"/>
      <protection/>
    </xf>
    <xf numFmtId="3" fontId="0" fillId="0" borderId="10" xfId="66" applyNumberFormat="1" applyFont="1" applyFill="1" applyBorder="1" applyAlignment="1">
      <alignment horizontal="center" vertical="center" wrapText="1"/>
      <protection/>
    </xf>
    <xf numFmtId="0" fontId="0" fillId="0" borderId="10" xfId="66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22" xfId="0" applyNumberFormat="1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right" vertical="center" wrapText="1"/>
    </xf>
    <xf numFmtId="192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74" fontId="0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174" fontId="0" fillId="0" borderId="21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 wrapText="1"/>
    </xf>
    <xf numFmtId="174" fontId="33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 vertical="center" wrapText="1" indent="4"/>
    </xf>
    <xf numFmtId="192" fontId="33" fillId="0" borderId="0" xfId="0" applyNumberFormat="1" applyFont="1" applyFill="1" applyBorder="1" applyAlignment="1">
      <alignment/>
    </xf>
    <xf numFmtId="0" fontId="24" fillId="0" borderId="10" xfId="66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3" fontId="1" fillId="0" borderId="10" xfId="66" applyNumberFormat="1" applyFont="1" applyFill="1" applyBorder="1" applyAlignment="1">
      <alignment horizontal="center" vertical="center" wrapText="1"/>
      <protection/>
    </xf>
    <xf numFmtId="3" fontId="24" fillId="0" borderId="10" xfId="66" applyNumberFormat="1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5" fillId="2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3" fontId="35" fillId="0" borderId="10" xfId="66" applyNumberFormat="1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3" fontId="36" fillId="0" borderId="10" xfId="66" applyNumberFormat="1" applyFont="1" applyFill="1" applyBorder="1" applyAlignment="1">
      <alignment horizontal="center" vertical="center" wrapText="1"/>
      <protection/>
    </xf>
    <xf numFmtId="0" fontId="36" fillId="0" borderId="10" xfId="66" applyNumberFormat="1" applyFont="1" applyFill="1" applyBorder="1" applyAlignment="1">
      <alignment vertical="center" wrapText="1"/>
      <protection/>
    </xf>
    <xf numFmtId="0" fontId="36" fillId="0" borderId="10" xfId="66" applyNumberFormat="1" applyFont="1" applyFill="1" applyBorder="1" applyAlignment="1">
      <alignment horizontal="center" vertical="center" wrapText="1"/>
      <protection/>
    </xf>
    <xf numFmtId="0" fontId="37" fillId="0" borderId="10" xfId="66" applyNumberFormat="1" applyFont="1" applyFill="1" applyBorder="1" applyAlignment="1">
      <alignment horizontal="center" vertical="center" wrapText="1"/>
      <protection/>
    </xf>
    <xf numFmtId="0" fontId="35" fillId="0" borderId="10" xfId="66" applyNumberFormat="1" applyFont="1" applyFill="1" applyBorder="1" applyAlignment="1">
      <alignment horizontal="center" vertical="center" wrapText="1"/>
      <protection/>
    </xf>
    <xf numFmtId="3" fontId="37" fillId="0" borderId="10" xfId="66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28" fillId="0" borderId="10" xfId="66" applyNumberFormat="1" applyFont="1" applyFill="1" applyBorder="1" applyAlignment="1">
      <alignment vertical="center" wrapText="1"/>
      <protection/>
    </xf>
    <xf numFmtId="0" fontId="28" fillId="0" borderId="30" xfId="0" applyFont="1" applyBorder="1" applyAlignment="1">
      <alignment vertical="center"/>
    </xf>
    <xf numFmtId="0" fontId="32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0" xfId="66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28" fillId="0" borderId="10" xfId="66" applyNumberFormat="1" applyFont="1" applyFill="1" applyBorder="1" applyAlignment="1">
      <alignment horizontal="left" vertical="center" wrapText="1"/>
      <protection/>
    </xf>
    <xf numFmtId="192" fontId="3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justify"/>
    </xf>
    <xf numFmtId="192" fontId="28" fillId="0" borderId="10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30" xfId="0" applyFont="1" applyBorder="1" applyAlignment="1">
      <alignment horizontal="justify"/>
    </xf>
    <xf numFmtId="0" fontId="28" fillId="0" borderId="3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192" fontId="28" fillId="0" borderId="30" xfId="0" applyNumberFormat="1" applyFont="1" applyBorder="1" applyAlignment="1">
      <alignment vertical="center"/>
    </xf>
    <xf numFmtId="192" fontId="28" fillId="0" borderId="10" xfId="0" applyNumberFormat="1" applyFont="1" applyBorder="1" applyAlignment="1">
      <alignment horizontal="center" vertical="center" wrapText="1"/>
    </xf>
    <xf numFmtId="174" fontId="28" fillId="0" borderId="10" xfId="0" applyNumberFormat="1" applyFont="1" applyBorder="1" applyAlignment="1">
      <alignment horizontal="center" vertical="center" wrapText="1"/>
    </xf>
    <xf numFmtId="192" fontId="28" fillId="0" borderId="30" xfId="0" applyNumberFormat="1" applyFont="1" applyBorder="1" applyAlignment="1">
      <alignment horizontal="center" vertical="center"/>
    </xf>
    <xf numFmtId="0" fontId="28" fillId="0" borderId="30" xfId="66" applyNumberFormat="1" applyFont="1" applyFill="1" applyBorder="1" applyAlignment="1">
      <alignment horizontal="center" vertical="center" wrapText="1"/>
      <protection/>
    </xf>
    <xf numFmtId="174" fontId="28" fillId="0" borderId="30" xfId="0" applyNumberFormat="1" applyFont="1" applyBorder="1" applyAlignment="1">
      <alignment horizontal="right" vertical="center" wrapText="1"/>
    </xf>
    <xf numFmtId="3" fontId="32" fillId="0" borderId="30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174" fontId="28" fillId="0" borderId="3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174" fontId="0" fillId="25" borderId="10" xfId="66" applyNumberFormat="1" applyFont="1" applyFill="1" applyBorder="1" applyAlignment="1">
      <alignment horizontal="right" vertical="center" wrapText="1"/>
      <protection/>
    </xf>
    <xf numFmtId="0" fontId="0" fillId="25" borderId="0" xfId="0" applyFill="1" applyAlignment="1">
      <alignment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0" xfId="66" applyNumberFormat="1" applyFont="1" applyFill="1" applyBorder="1" applyAlignment="1">
      <alignment vertical="center" wrapText="1"/>
      <protection/>
    </xf>
    <xf numFmtId="3" fontId="36" fillId="25" borderId="10" xfId="66" applyNumberFormat="1" applyFont="1" applyFill="1" applyBorder="1" applyAlignment="1">
      <alignment vertical="center" wrapText="1"/>
      <protection/>
    </xf>
    <xf numFmtId="0" fontId="0" fillId="25" borderId="10" xfId="0" applyFont="1" applyFill="1" applyBorder="1" applyAlignment="1">
      <alignment horizontal="right" vertical="center" wrapText="1"/>
    </xf>
    <xf numFmtId="192" fontId="0" fillId="25" borderId="10" xfId="0" applyNumberFormat="1" applyFont="1" applyFill="1" applyBorder="1" applyAlignment="1">
      <alignment horizontal="right" vertical="center" wrapText="1"/>
    </xf>
    <xf numFmtId="173" fontId="1" fillId="24" borderId="33" xfId="66" applyNumberFormat="1" applyFont="1" applyFill="1" applyBorder="1" applyAlignment="1">
      <alignment horizontal="center" vertical="center" wrapText="1"/>
      <protection/>
    </xf>
    <xf numFmtId="174" fontId="1" fillId="25" borderId="10" xfId="66" applyNumberFormat="1" applyFont="1" applyFill="1" applyBorder="1" applyAlignment="1">
      <alignment horizontal="right" vertical="center" wrapText="1"/>
      <protection/>
    </xf>
    <xf numFmtId="173" fontId="0" fillId="25" borderId="33" xfId="66" applyNumberFormat="1" applyFont="1" applyFill="1" applyBorder="1" applyAlignment="1">
      <alignment horizontal="left" vertical="center" wrapText="1"/>
      <protection/>
    </xf>
    <xf numFmtId="197" fontId="0" fillId="0" borderId="0" xfId="58" applyNumberFormat="1" applyFont="1" applyAlignment="1">
      <alignment horizontal="right"/>
      <protection/>
    </xf>
    <xf numFmtId="0" fontId="0" fillId="25" borderId="10" xfId="66" applyNumberFormat="1" applyFont="1" applyFill="1" applyBorder="1" applyAlignment="1">
      <alignment vertical="center" wrapText="1"/>
      <protection/>
    </xf>
    <xf numFmtId="3" fontId="0" fillId="25" borderId="10" xfId="66" applyNumberFormat="1" applyFont="1" applyFill="1" applyBorder="1" applyAlignment="1">
      <alignment vertical="center" wrapText="1"/>
      <protection/>
    </xf>
    <xf numFmtId="0" fontId="28" fillId="25" borderId="10" xfId="66" applyNumberFormat="1" applyFont="1" applyFill="1" applyBorder="1" applyAlignment="1">
      <alignment horizontal="center" vertical="center" wrapText="1"/>
      <protection/>
    </xf>
    <xf numFmtId="0" fontId="28" fillId="0" borderId="30" xfId="66" applyNumberFormat="1" applyFont="1" applyFill="1" applyBorder="1" applyAlignment="1">
      <alignment horizontal="left" vertical="center" wrapText="1"/>
      <protection/>
    </xf>
    <xf numFmtId="173" fontId="32" fillId="25" borderId="10" xfId="66" applyNumberFormat="1" applyFont="1" applyFill="1" applyBorder="1" applyAlignment="1">
      <alignment horizontal="center" wrapText="1"/>
      <protection/>
    </xf>
    <xf numFmtId="3" fontId="32" fillId="0" borderId="10" xfId="66" applyNumberFormat="1" applyFont="1" applyFill="1" applyBorder="1" applyAlignment="1">
      <alignment horizontal="center" vertical="center" wrapText="1"/>
      <protection/>
    </xf>
    <xf numFmtId="173" fontId="28" fillId="25" borderId="33" xfId="66" applyNumberFormat="1" applyFont="1" applyFill="1" applyBorder="1" applyAlignment="1">
      <alignment horizontal="left" vertical="center" wrapText="1"/>
      <protection/>
    </xf>
    <xf numFmtId="174" fontId="0" fillId="0" borderId="14" xfId="0" applyNumberFormat="1" applyFont="1" applyFill="1" applyBorder="1" applyAlignment="1">
      <alignment horizontal="right" vertical="center" wrapText="1"/>
    </xf>
    <xf numFmtId="0" fontId="0" fillId="25" borderId="12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 wrapText="1"/>
    </xf>
    <xf numFmtId="174" fontId="0" fillId="25" borderId="10" xfId="66" applyNumberFormat="1" applyFont="1" applyFill="1" applyBorder="1" applyAlignment="1">
      <alignment horizontal="center" vertical="center" wrapText="1"/>
      <protection/>
    </xf>
    <xf numFmtId="174" fontId="0" fillId="25" borderId="11" xfId="66" applyNumberFormat="1" applyFont="1" applyFill="1" applyBorder="1" applyAlignment="1">
      <alignment horizontal="center" vertical="center" wrapText="1"/>
      <protection/>
    </xf>
    <xf numFmtId="0" fontId="1" fillId="6" borderId="12" xfId="0" applyFont="1" applyFill="1" applyBorder="1" applyAlignment="1">
      <alignment horizontal="center"/>
    </xf>
    <xf numFmtId="0" fontId="1" fillId="6" borderId="10" xfId="66" applyNumberFormat="1" applyFont="1" applyFill="1" applyBorder="1" applyAlignment="1">
      <alignment horizontal="center" vertical="center" wrapText="1"/>
      <protection/>
    </xf>
    <xf numFmtId="0" fontId="0" fillId="6" borderId="0" xfId="0" applyFont="1" applyFill="1" applyAlignment="1">
      <alignment/>
    </xf>
    <xf numFmtId="0" fontId="35" fillId="6" borderId="10" xfId="66" applyNumberFormat="1" applyFont="1" applyFill="1" applyBorder="1" applyAlignment="1">
      <alignment horizontal="center" vertical="center" wrapText="1"/>
      <protection/>
    </xf>
    <xf numFmtId="174" fontId="0" fillId="25" borderId="10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66" applyNumberFormat="1" applyFont="1" applyFill="1" applyBorder="1" applyAlignment="1">
      <alignment horizontal="center" vertical="center" wrapText="1"/>
      <protection/>
    </xf>
    <xf numFmtId="3" fontId="1" fillId="6" borderId="10" xfId="0" applyNumberFormat="1" applyFont="1" applyFill="1" applyBorder="1" applyAlignment="1">
      <alignment horizontal="center" vertical="center" wrapText="1"/>
    </xf>
    <xf numFmtId="174" fontId="1" fillId="6" borderId="10" xfId="66" applyNumberFormat="1" applyFont="1" applyFill="1" applyBorder="1" applyAlignment="1">
      <alignment horizontal="right" vertical="center" wrapText="1"/>
      <protection/>
    </xf>
    <xf numFmtId="174" fontId="1" fillId="6" borderId="10" xfId="66" applyNumberFormat="1" applyFont="1" applyFill="1" applyBorder="1" applyAlignment="1">
      <alignment horizontal="center" vertical="center" wrapText="1"/>
      <protection/>
    </xf>
    <xf numFmtId="174" fontId="1" fillId="6" borderId="11" xfId="66" applyNumberFormat="1" applyFont="1" applyFill="1" applyBorder="1" applyAlignment="1">
      <alignment horizontal="center" vertical="center" wrapText="1"/>
      <protection/>
    </xf>
    <xf numFmtId="0" fontId="28" fillId="25" borderId="10" xfId="66" applyNumberFormat="1" applyFont="1" applyFill="1" applyBorder="1" applyAlignment="1">
      <alignment vertical="center" wrapText="1"/>
      <protection/>
    </xf>
    <xf numFmtId="3" fontId="28" fillId="0" borderId="10" xfId="66" applyNumberFormat="1" applyFont="1" applyFill="1" applyBorder="1" applyAlignment="1">
      <alignment vertical="center" wrapText="1"/>
      <protection/>
    </xf>
    <xf numFmtId="0" fontId="1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92" fontId="0" fillId="25" borderId="10" xfId="66" applyNumberFormat="1" applyFont="1" applyFill="1" applyBorder="1" applyAlignment="1">
      <alignment horizontal="right" vertical="center" wrapText="1"/>
      <protection/>
    </xf>
    <xf numFmtId="3" fontId="0" fillId="20" borderId="10" xfId="0" applyNumberFormat="1" applyFont="1" applyFill="1" applyBorder="1" applyAlignment="1">
      <alignment horizontal="center" vertical="center" wrapText="1"/>
    </xf>
    <xf numFmtId="174" fontId="1" fillId="20" borderId="10" xfId="66" applyNumberFormat="1" applyFont="1" applyFill="1" applyBorder="1" applyAlignment="1">
      <alignment horizontal="right" vertical="center" wrapText="1"/>
      <protection/>
    </xf>
    <xf numFmtId="3" fontId="0" fillId="20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192" fontId="36" fillId="25" borderId="10" xfId="0" applyNumberFormat="1" applyFont="1" applyFill="1" applyBorder="1" applyAlignment="1">
      <alignment vertical="center"/>
    </xf>
    <xf numFmtId="0" fontId="36" fillId="25" borderId="11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192" fontId="1" fillId="6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66" applyNumberFormat="1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192" fontId="28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22" xfId="0" applyFont="1" applyBorder="1" applyAlignment="1">
      <alignment vertical="center"/>
    </xf>
    <xf numFmtId="192" fontId="28" fillId="0" borderId="3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 wrapText="1"/>
    </xf>
    <xf numFmtId="192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192" fontId="28" fillId="0" borderId="14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174" fontId="1" fillId="24" borderId="11" xfId="66" applyNumberFormat="1" applyFont="1" applyFill="1" applyBorder="1" applyAlignment="1">
      <alignment horizontal="right" vertical="center" wrapText="1"/>
      <protection/>
    </xf>
    <xf numFmtId="174" fontId="1" fillId="0" borderId="11" xfId="66" applyNumberFormat="1" applyFont="1" applyFill="1" applyBorder="1" applyAlignment="1">
      <alignment horizontal="right" vertical="center" wrapText="1"/>
      <protection/>
    </xf>
    <xf numFmtId="174" fontId="0" fillId="0" borderId="11" xfId="66" applyNumberFormat="1" applyFont="1" applyFill="1" applyBorder="1" applyAlignment="1">
      <alignment horizontal="right" vertical="center" wrapText="1"/>
      <protection/>
    </xf>
    <xf numFmtId="174" fontId="0" fillId="25" borderId="11" xfId="66" applyNumberFormat="1" applyFont="1" applyFill="1" applyBorder="1" applyAlignment="1">
      <alignment horizontal="right" vertical="center" wrapText="1"/>
      <protection/>
    </xf>
    <xf numFmtId="1" fontId="1" fillId="0" borderId="10" xfId="66" applyNumberFormat="1" applyFont="1" applyFill="1" applyBorder="1" applyAlignment="1">
      <alignment horizontal="right" vertical="center" wrapText="1"/>
      <protection/>
    </xf>
    <xf numFmtId="1" fontId="0" fillId="0" borderId="10" xfId="66" applyNumberFormat="1" applyFont="1" applyFill="1" applyBorder="1" applyAlignment="1">
      <alignment horizontal="right" vertical="center" wrapText="1"/>
      <protection/>
    </xf>
    <xf numFmtId="1" fontId="0" fillId="25" borderId="10" xfId="66" applyNumberFormat="1" applyFont="1" applyFill="1" applyBorder="1" applyAlignment="1">
      <alignment horizontal="right" vertical="center" wrapText="1"/>
      <protection/>
    </xf>
    <xf numFmtId="3" fontId="0" fillId="0" borderId="10" xfId="66" applyNumberFormat="1" applyFont="1" applyFill="1" applyBorder="1" applyAlignment="1">
      <alignment horizontal="right" vertical="center" wrapText="1"/>
      <protection/>
    </xf>
    <xf numFmtId="1" fontId="1" fillId="6" borderId="10" xfId="66" applyNumberFormat="1" applyFont="1" applyFill="1" applyBorder="1" applyAlignment="1">
      <alignment horizontal="right" vertical="center" wrapText="1"/>
      <protection/>
    </xf>
    <xf numFmtId="3" fontId="0" fillId="0" borderId="14" xfId="0" applyNumberFormat="1" applyFont="1" applyFill="1" applyBorder="1" applyAlignment="1">
      <alignment horizontal="right" vertical="center" wrapText="1"/>
    </xf>
    <xf numFmtId="0" fontId="27" fillId="25" borderId="0" xfId="0" applyFont="1" applyFill="1" applyAlignment="1">
      <alignment/>
    </xf>
    <xf numFmtId="3" fontId="0" fillId="25" borderId="10" xfId="0" applyNumberFormat="1" applyFont="1" applyFill="1" applyBorder="1" applyAlignment="1">
      <alignment horizontal="right" vertical="center" wrapText="1"/>
    </xf>
    <xf numFmtId="0" fontId="32" fillId="0" borderId="12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182" fontId="0" fillId="0" borderId="0" xfId="0" applyNumberFormat="1" applyFont="1" applyFill="1" applyAlignment="1">
      <alignment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74" fontId="1" fillId="6" borderId="10" xfId="0" applyNumberFormat="1" applyFont="1" applyFill="1" applyBorder="1" applyAlignment="1">
      <alignment horizontal="right" vertical="center" wrapText="1"/>
    </xf>
    <xf numFmtId="3" fontId="1" fillId="6" borderId="10" xfId="0" applyNumberFormat="1" applyFont="1" applyFill="1" applyBorder="1" applyAlignment="1">
      <alignment horizontal="right" vertical="center" wrapText="1"/>
    </xf>
    <xf numFmtId="174" fontId="1" fillId="6" borderId="10" xfId="0" applyNumberFormat="1" applyFont="1" applyFill="1" applyBorder="1" applyAlignment="1">
      <alignment horizontal="center" vertical="center" wrapText="1"/>
    </xf>
    <xf numFmtId="174" fontId="1" fillId="6" borderId="11" xfId="0" applyNumberFormat="1" applyFont="1" applyFill="1" applyBorder="1" applyAlignment="1">
      <alignment horizontal="center" vertical="center" wrapText="1"/>
    </xf>
    <xf numFmtId="173" fontId="1" fillId="6" borderId="10" xfId="66" applyNumberFormat="1" applyFont="1" applyFill="1" applyBorder="1" applyAlignment="1">
      <alignment horizontal="center" vertical="center" wrapText="1"/>
      <protection/>
    </xf>
    <xf numFmtId="173" fontId="1" fillId="6" borderId="10" xfId="66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vertical="center" wrapText="1"/>
    </xf>
    <xf numFmtId="174" fontId="36" fillId="25" borderId="10" xfId="66" applyNumberFormat="1" applyFont="1" applyFill="1" applyBorder="1" applyAlignment="1">
      <alignment horizontal="right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192" fontId="32" fillId="0" borderId="30" xfId="0" applyNumberFormat="1" applyFont="1" applyBorder="1" applyAlignment="1">
      <alignment horizontal="right" vertical="center"/>
    </xf>
    <xf numFmtId="0" fontId="32" fillId="0" borderId="30" xfId="0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32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3" fontId="0" fillId="20" borderId="1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174" fontId="1" fillId="20" borderId="33" xfId="66" applyNumberFormat="1" applyFont="1" applyFill="1" applyBorder="1" applyAlignment="1">
      <alignment horizontal="right" vertical="center" wrapText="1"/>
      <protection/>
    </xf>
    <xf numFmtId="174" fontId="1" fillId="24" borderId="33" xfId="66" applyNumberFormat="1" applyFont="1" applyFill="1" applyBorder="1" applyAlignment="1">
      <alignment horizontal="right" vertical="center" wrapText="1"/>
      <protection/>
    </xf>
    <xf numFmtId="174" fontId="1" fillId="0" borderId="33" xfId="66" applyNumberFormat="1" applyFont="1" applyFill="1" applyBorder="1" applyAlignment="1">
      <alignment horizontal="right" vertical="center" wrapText="1"/>
      <protection/>
    </xf>
    <xf numFmtId="174" fontId="0" fillId="0" borderId="33" xfId="66" applyNumberFormat="1" applyFont="1" applyFill="1" applyBorder="1" applyAlignment="1">
      <alignment horizontal="right" vertical="center" wrapText="1"/>
      <protection/>
    </xf>
    <xf numFmtId="174" fontId="1" fillId="25" borderId="33" xfId="66" applyNumberFormat="1" applyFont="1" applyFill="1" applyBorder="1" applyAlignment="1">
      <alignment horizontal="right" vertical="center" wrapText="1"/>
      <protection/>
    </xf>
    <xf numFmtId="174" fontId="0" fillId="25" borderId="33" xfId="66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3" fontId="0" fillId="20" borderId="12" xfId="0" applyNumberFormat="1" applyFont="1" applyFill="1" applyBorder="1" applyAlignment="1">
      <alignment horizontal="center" vertical="center"/>
    </xf>
    <xf numFmtId="3" fontId="0" fillId="24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74" fontId="0" fillId="0" borderId="12" xfId="66" applyNumberFormat="1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0" fontId="32" fillId="20" borderId="33" xfId="0" applyFont="1" applyFill="1" applyBorder="1" applyAlignment="1">
      <alignment horizontal="center" vertical="center" wrapText="1"/>
    </xf>
    <xf numFmtId="3" fontId="1" fillId="0" borderId="33" xfId="66" applyNumberFormat="1" applyFont="1" applyFill="1" applyBorder="1" applyAlignment="1">
      <alignment horizontal="center" vertical="center" wrapText="1"/>
      <protection/>
    </xf>
    <xf numFmtId="3" fontId="0" fillId="0" borderId="33" xfId="66" applyNumberFormat="1" applyFont="1" applyFill="1" applyBorder="1" applyAlignment="1">
      <alignment horizontal="center" vertical="center" wrapText="1"/>
      <protection/>
    </xf>
    <xf numFmtId="0" fontId="0" fillId="0" borderId="33" xfId="66" applyNumberFormat="1" applyFont="1" applyFill="1" applyBorder="1" applyAlignment="1">
      <alignment vertical="center" wrapText="1"/>
      <protection/>
    </xf>
    <xf numFmtId="0" fontId="0" fillId="0" borderId="33" xfId="66" applyNumberFormat="1" applyFont="1" applyFill="1" applyBorder="1" applyAlignment="1">
      <alignment horizontal="center" vertical="center" wrapText="1"/>
      <protection/>
    </xf>
    <xf numFmtId="0" fontId="24" fillId="0" borderId="33" xfId="66" applyNumberFormat="1" applyFont="1" applyFill="1" applyBorder="1" applyAlignment="1">
      <alignment horizontal="center" vertical="center" wrapText="1"/>
      <protection/>
    </xf>
    <xf numFmtId="3" fontId="0" fillId="0" borderId="33" xfId="66" applyNumberFormat="1" applyFont="1" applyFill="1" applyBorder="1" applyAlignment="1">
      <alignment vertical="center" wrapText="1"/>
      <protection/>
    </xf>
    <xf numFmtId="0" fontId="1" fillId="0" borderId="33" xfId="66" applyNumberFormat="1" applyFont="1" applyFill="1" applyBorder="1" applyAlignment="1">
      <alignment horizontal="center" vertical="center" wrapText="1"/>
      <protection/>
    </xf>
    <xf numFmtId="3" fontId="24" fillId="0" borderId="33" xfId="66" applyNumberFormat="1" applyFont="1" applyFill="1" applyBorder="1" applyAlignment="1">
      <alignment horizontal="center" vertical="center" wrapText="1"/>
      <protection/>
    </xf>
    <xf numFmtId="3" fontId="24" fillId="0" borderId="33" xfId="66" applyNumberFormat="1" applyFont="1" applyFill="1" applyBorder="1" applyAlignment="1">
      <alignment horizontal="left" vertical="center" wrapText="1"/>
      <protection/>
    </xf>
    <xf numFmtId="0" fontId="1" fillId="6" borderId="33" xfId="66" applyNumberFormat="1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174" fontId="1" fillId="20" borderId="35" xfId="66" applyNumberFormat="1" applyFont="1" applyFill="1" applyBorder="1" applyAlignment="1">
      <alignment horizontal="right" vertical="center" wrapText="1"/>
      <protection/>
    </xf>
    <xf numFmtId="174" fontId="1" fillId="24" borderId="35" xfId="66" applyNumberFormat="1" applyFont="1" applyFill="1" applyBorder="1" applyAlignment="1">
      <alignment horizontal="right" vertical="center" wrapText="1"/>
      <protection/>
    </xf>
    <xf numFmtId="174" fontId="1" fillId="0" borderId="35" xfId="66" applyNumberFormat="1" applyFont="1" applyFill="1" applyBorder="1" applyAlignment="1">
      <alignment horizontal="right" vertical="center" wrapText="1"/>
      <protection/>
    </xf>
    <xf numFmtId="174" fontId="0" fillId="0" borderId="35" xfId="66" applyNumberFormat="1" applyFont="1" applyFill="1" applyBorder="1" applyAlignment="1">
      <alignment horizontal="right" vertical="center" wrapText="1"/>
      <protection/>
    </xf>
    <xf numFmtId="174" fontId="0" fillId="0" borderId="35" xfId="0" applyNumberFormat="1" applyFont="1" applyFill="1" applyBorder="1" applyAlignment="1">
      <alignment horizontal="right" vertical="center" wrapText="1"/>
    </xf>
    <xf numFmtId="174" fontId="0" fillId="25" borderId="35" xfId="66" applyNumberFormat="1" applyFont="1" applyFill="1" applyBorder="1" applyAlignment="1">
      <alignment horizontal="right" vertical="center" wrapText="1"/>
      <protection/>
    </xf>
    <xf numFmtId="174" fontId="1" fillId="25" borderId="35" xfId="66" applyNumberFormat="1" applyFont="1" applyFill="1" applyBorder="1" applyAlignment="1">
      <alignment horizontal="right" vertical="center" wrapText="1"/>
      <protection/>
    </xf>
    <xf numFmtId="192" fontId="1" fillId="6" borderId="35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20" borderId="12" xfId="0" applyNumberFormat="1" applyFont="1" applyFill="1" applyBorder="1" applyAlignment="1">
      <alignment horizontal="center" vertical="center" wrapText="1"/>
    </xf>
    <xf numFmtId="174" fontId="1" fillId="20" borderId="11" xfId="66" applyNumberFormat="1" applyFont="1" applyFill="1" applyBorder="1" applyAlignment="1">
      <alignment horizontal="right" vertical="center" wrapText="1"/>
      <protection/>
    </xf>
    <xf numFmtId="3" fontId="0" fillId="24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2" xfId="66" applyNumberFormat="1" applyFont="1" applyFill="1" applyBorder="1" applyAlignment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right" vertical="center" wrapText="1"/>
    </xf>
    <xf numFmtId="174" fontId="1" fillId="25" borderId="11" xfId="66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4" fontId="0" fillId="0" borderId="33" xfId="0" applyNumberFormat="1" applyFont="1" applyFill="1" applyBorder="1" applyAlignment="1">
      <alignment horizontal="right" vertical="center" wrapText="1"/>
    </xf>
    <xf numFmtId="192" fontId="1" fillId="6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20" borderId="12" xfId="0" applyFont="1" applyFill="1" applyBorder="1" applyAlignment="1">
      <alignment horizontal="center" vertical="center" wrapText="1"/>
    </xf>
    <xf numFmtId="174" fontId="0" fillId="0" borderId="12" xfId="66" applyNumberFormat="1" applyFont="1" applyFill="1" applyBorder="1" applyAlignment="1">
      <alignment horizontal="right" vertical="center" wrapText="1"/>
      <protection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9" fillId="25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4" fontId="1" fillId="20" borderId="19" xfId="66" applyNumberFormat="1" applyFont="1" applyFill="1" applyBorder="1" applyAlignment="1">
      <alignment horizontal="center" vertical="center" wrapText="1"/>
      <protection/>
    </xf>
    <xf numFmtId="1" fontId="1" fillId="6" borderId="10" xfId="66" applyNumberFormat="1" applyFont="1" applyFill="1" applyBorder="1" applyAlignment="1">
      <alignment horizontal="center" vertical="center" wrapText="1"/>
      <protection/>
    </xf>
    <xf numFmtId="174" fontId="1" fillId="6" borderId="33" xfId="66" applyNumberFormat="1" applyFont="1" applyFill="1" applyBorder="1" applyAlignment="1">
      <alignment horizontal="right" vertical="center" wrapText="1"/>
      <protection/>
    </xf>
    <xf numFmtId="174" fontId="1" fillId="6" borderId="12" xfId="66" applyNumberFormat="1" applyFont="1" applyFill="1" applyBorder="1" applyAlignment="1">
      <alignment horizontal="center" vertical="center" wrapText="1"/>
      <protection/>
    </xf>
    <xf numFmtId="1" fontId="1" fillId="0" borderId="10" xfId="66" applyNumberFormat="1" applyFont="1" applyFill="1" applyBorder="1" applyAlignment="1">
      <alignment horizontal="center" vertical="center" wrapText="1"/>
      <protection/>
    </xf>
    <xf numFmtId="174" fontId="1" fillId="0" borderId="12" xfId="66" applyNumberFormat="1" applyFont="1" applyFill="1" applyBorder="1" applyAlignment="1">
      <alignment horizontal="center" vertical="center" wrapText="1"/>
      <protection/>
    </xf>
    <xf numFmtId="1" fontId="0" fillId="0" borderId="10" xfId="66" applyNumberFormat="1" applyFont="1" applyFill="1" applyBorder="1" applyAlignment="1">
      <alignment horizontal="center" vertical="center" wrapText="1"/>
      <protection/>
    </xf>
    <xf numFmtId="192" fontId="0" fillId="25" borderId="0" xfId="0" applyNumberFormat="1" applyFont="1" applyFill="1" applyAlignment="1">
      <alignment vertical="center"/>
    </xf>
    <xf numFmtId="174" fontId="1" fillId="25" borderId="10" xfId="0" applyNumberFormat="1" applyFont="1" applyFill="1" applyBorder="1" applyAlignment="1">
      <alignment horizontal="right" vertical="center" wrapText="1"/>
    </xf>
    <xf numFmtId="174" fontId="0" fillId="25" borderId="12" xfId="66" applyNumberFormat="1" applyFont="1" applyFill="1" applyBorder="1" applyAlignment="1">
      <alignment horizontal="center" vertical="center" wrapText="1"/>
      <protection/>
    </xf>
    <xf numFmtId="192" fontId="0" fillId="25" borderId="10" xfId="0" applyNumberFormat="1" applyFont="1" applyFill="1" applyBorder="1" applyAlignment="1">
      <alignment vertical="center"/>
    </xf>
    <xf numFmtId="192" fontId="0" fillId="25" borderId="0" xfId="0" applyNumberFormat="1" applyFont="1" applyFill="1" applyAlignment="1">
      <alignment/>
    </xf>
    <xf numFmtId="0" fontId="0" fillId="6" borderId="10" xfId="0" applyFont="1" applyFill="1" applyBorder="1" applyAlignment="1">
      <alignment/>
    </xf>
    <xf numFmtId="174" fontId="0" fillId="25" borderId="10" xfId="0" applyNumberFormat="1" applyFont="1" applyFill="1" applyBorder="1" applyAlignment="1">
      <alignment vertical="center"/>
    </xf>
    <xf numFmtId="192" fontId="0" fillId="25" borderId="10" xfId="0" applyNumberFormat="1" applyFont="1" applyFill="1" applyBorder="1" applyAlignment="1">
      <alignment vertical="center" wrapText="1"/>
    </xf>
    <xf numFmtId="0" fontId="1" fillId="6" borderId="10" xfId="0" applyFont="1" applyFill="1" applyBorder="1" applyAlignment="1">
      <alignment/>
    </xf>
    <xf numFmtId="174" fontId="0" fillId="6" borderId="12" xfId="66" applyNumberFormat="1" applyFont="1" applyFill="1" applyBorder="1" applyAlignment="1">
      <alignment horizontal="center" vertical="center" wrapText="1"/>
      <protection/>
    </xf>
    <xf numFmtId="174" fontId="0" fillId="6" borderId="10" xfId="66" applyNumberFormat="1" applyFont="1" applyFill="1" applyBorder="1" applyAlignment="1">
      <alignment horizontal="center" vertical="center" wrapText="1"/>
      <protection/>
    </xf>
    <xf numFmtId="174" fontId="0" fillId="6" borderId="11" xfId="66" applyNumberFormat="1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wrapText="1"/>
    </xf>
    <xf numFmtId="192" fontId="0" fillId="25" borderId="10" xfId="0" applyNumberFormat="1" applyFont="1" applyFill="1" applyBorder="1" applyAlignment="1">
      <alignment wrapText="1"/>
    </xf>
    <xf numFmtId="1" fontId="0" fillId="25" borderId="10" xfId="0" applyNumberFormat="1" applyFont="1" applyFill="1" applyBorder="1" applyAlignment="1">
      <alignment vertical="center" wrapText="1"/>
    </xf>
    <xf numFmtId="192" fontId="0" fillId="25" borderId="33" xfId="66" applyNumberFormat="1" applyFont="1" applyFill="1" applyBorder="1" applyAlignment="1">
      <alignment horizontal="righ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74" fontId="1" fillId="6" borderId="33" xfId="0" applyNumberFormat="1" applyFont="1" applyFill="1" applyBorder="1" applyAlignment="1">
      <alignment horizontal="right" vertical="center" wrapText="1"/>
    </xf>
    <xf numFmtId="174" fontId="1" fillId="6" borderId="12" xfId="0" applyNumberFormat="1" applyFont="1" applyFill="1" applyBorder="1" applyAlignment="1">
      <alignment horizontal="center" vertical="center" wrapText="1"/>
    </xf>
    <xf numFmtId="174" fontId="0" fillId="25" borderId="14" xfId="0" applyNumberFormat="1" applyFont="1" applyFill="1" applyBorder="1" applyAlignment="1">
      <alignment horizontal="right" vertical="center" wrapText="1"/>
    </xf>
    <xf numFmtId="174" fontId="0" fillId="0" borderId="34" xfId="0" applyNumberFormat="1" applyFont="1" applyFill="1" applyBorder="1" applyAlignment="1">
      <alignment horizontal="right" vertical="center" wrapText="1"/>
    </xf>
    <xf numFmtId="174" fontId="0" fillId="0" borderId="13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Alignment="1">
      <alignment horizontal="right" vertical="top" wrapText="1"/>
    </xf>
    <xf numFmtId="0" fontId="39" fillId="0" borderId="0" xfId="0" applyFont="1" applyFill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93" fontId="1" fillId="20" borderId="44" xfId="68" applyNumberFormat="1" applyFont="1" applyFill="1" applyBorder="1" applyAlignment="1">
      <alignment horizontal="right" vertical="center" wrapText="1"/>
    </xf>
    <xf numFmtId="193" fontId="1" fillId="20" borderId="43" xfId="68" applyNumberFormat="1" applyFont="1" applyFill="1" applyBorder="1" applyAlignment="1">
      <alignment horizontal="right" vertical="center" wrapText="1"/>
    </xf>
    <xf numFmtId="193" fontId="1" fillId="20" borderId="45" xfId="68" applyNumberFormat="1" applyFont="1" applyFill="1" applyBorder="1" applyAlignment="1">
      <alignment horizontal="right" vertical="center" wrapText="1"/>
    </xf>
    <xf numFmtId="193" fontId="1" fillId="6" borderId="10" xfId="68" applyNumberFormat="1" applyFont="1" applyFill="1" applyBorder="1" applyAlignment="1">
      <alignment horizontal="right" vertical="center" wrapText="1"/>
    </xf>
    <xf numFmtId="193" fontId="1" fillId="6" borderId="33" xfId="68" applyNumberFormat="1" applyFont="1" applyFill="1" applyBorder="1" applyAlignment="1">
      <alignment horizontal="right" vertical="center" wrapText="1"/>
    </xf>
    <xf numFmtId="193" fontId="1" fillId="6" borderId="12" xfId="68" applyNumberFormat="1" applyFont="1" applyFill="1" applyBorder="1" applyAlignment="1">
      <alignment horizontal="right" vertical="center" wrapText="1"/>
    </xf>
    <xf numFmtId="193" fontId="1" fillId="6" borderId="11" xfId="68" applyNumberFormat="1" applyFont="1" applyFill="1" applyBorder="1" applyAlignment="1">
      <alignment horizontal="right" vertical="center" wrapText="1"/>
    </xf>
    <xf numFmtId="193" fontId="1" fillId="0" borderId="10" xfId="68" applyNumberFormat="1" applyFont="1" applyFill="1" applyBorder="1" applyAlignment="1">
      <alignment horizontal="right" vertical="center" wrapText="1"/>
    </xf>
    <xf numFmtId="193" fontId="1" fillId="0" borderId="33" xfId="68" applyNumberFormat="1" applyFont="1" applyFill="1" applyBorder="1" applyAlignment="1">
      <alignment horizontal="right" vertical="center" wrapText="1"/>
    </xf>
    <xf numFmtId="193" fontId="1" fillId="0" borderId="12" xfId="68" applyNumberFormat="1" applyFont="1" applyFill="1" applyBorder="1" applyAlignment="1">
      <alignment horizontal="right" vertical="center" wrapText="1"/>
    </xf>
    <xf numFmtId="193" fontId="1" fillId="0" borderId="11" xfId="68" applyNumberFormat="1" applyFont="1" applyFill="1" applyBorder="1" applyAlignment="1">
      <alignment horizontal="right" vertical="center" wrapText="1"/>
    </xf>
    <xf numFmtId="193" fontId="0" fillId="0" borderId="10" xfId="68" applyNumberFormat="1" applyFont="1" applyFill="1" applyBorder="1" applyAlignment="1">
      <alignment horizontal="right" vertical="center" wrapText="1"/>
    </xf>
    <xf numFmtId="193" fontId="0" fillId="0" borderId="33" xfId="68" applyNumberFormat="1" applyFont="1" applyFill="1" applyBorder="1" applyAlignment="1">
      <alignment horizontal="right" vertical="center" wrapText="1"/>
    </xf>
    <xf numFmtId="193" fontId="0" fillId="0" borderId="12" xfId="68" applyNumberFormat="1" applyFont="1" applyFill="1" applyBorder="1" applyAlignment="1">
      <alignment horizontal="right" vertical="center" wrapText="1"/>
    </xf>
    <xf numFmtId="193" fontId="0" fillId="0" borderId="11" xfId="68" applyNumberFormat="1" applyFont="1" applyFill="1" applyBorder="1" applyAlignment="1">
      <alignment horizontal="right" vertical="center" wrapText="1"/>
    </xf>
    <xf numFmtId="193" fontId="0" fillId="0" borderId="10" xfId="68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/>
    </xf>
    <xf numFmtId="0" fontId="1" fillId="25" borderId="12" xfId="0" applyFont="1" applyFill="1" applyBorder="1" applyAlignment="1">
      <alignment horizontal="center" vertical="center" wrapText="1"/>
    </xf>
    <xf numFmtId="193" fontId="0" fillId="0" borderId="12" xfId="68" applyNumberFormat="1" applyFont="1" applyFill="1" applyBorder="1" applyAlignment="1">
      <alignment horizontal="center" vertical="center" wrapText="1"/>
    </xf>
    <xf numFmtId="193" fontId="0" fillId="0" borderId="11" xfId="68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192" fontId="0" fillId="0" borderId="0" xfId="0" applyNumberFormat="1" applyFont="1" applyBorder="1" applyAlignment="1">
      <alignment/>
    </xf>
    <xf numFmtId="174" fontId="0" fillId="6" borderId="10" xfId="66" applyNumberFormat="1" applyFont="1" applyFill="1" applyBorder="1" applyAlignment="1">
      <alignment horizontal="right" vertical="center" wrapText="1"/>
      <protection/>
    </xf>
    <xf numFmtId="173" fontId="1" fillId="6" borderId="10" xfId="66" applyNumberFormat="1" applyFont="1" applyFill="1" applyBorder="1" applyAlignment="1">
      <alignment wrapText="1"/>
      <protection/>
    </xf>
    <xf numFmtId="3" fontId="0" fillId="25" borderId="14" xfId="66" applyNumberFormat="1" applyFont="1" applyFill="1" applyBorder="1" applyAlignment="1">
      <alignment vertical="center" wrapText="1"/>
      <protection/>
    </xf>
    <xf numFmtId="193" fontId="0" fillId="0" borderId="14" xfId="68" applyNumberFormat="1" applyFont="1" applyFill="1" applyBorder="1" applyAlignment="1">
      <alignment horizontal="right" vertical="center" wrapText="1"/>
    </xf>
    <xf numFmtId="193" fontId="0" fillId="0" borderId="34" xfId="68" applyNumberFormat="1" applyFont="1" applyFill="1" applyBorder="1" applyAlignment="1">
      <alignment horizontal="right" vertical="center" wrapText="1"/>
    </xf>
    <xf numFmtId="174" fontId="0" fillId="0" borderId="13" xfId="66" applyNumberFormat="1" applyFont="1" applyFill="1" applyBorder="1" applyAlignment="1">
      <alignment horizontal="center" vertical="center" wrapText="1"/>
      <protection/>
    </xf>
    <xf numFmtId="174" fontId="0" fillId="0" borderId="14" xfId="66" applyNumberFormat="1" applyFont="1" applyFill="1" applyBorder="1" applyAlignment="1">
      <alignment horizontal="center" vertical="center" wrapText="1"/>
      <protection/>
    </xf>
    <xf numFmtId="174" fontId="0" fillId="0" borderId="22" xfId="66" applyNumberFormat="1" applyFont="1" applyFill="1" applyBorder="1" applyAlignment="1">
      <alignment horizontal="center" vertical="center" wrapText="1"/>
      <protection/>
    </xf>
    <xf numFmtId="3" fontId="0" fillId="0" borderId="0" xfId="66" applyNumberFormat="1" applyFont="1" applyFill="1" applyBorder="1" applyAlignment="1">
      <alignment horizontal="left" vertical="center" wrapText="1" indent="4"/>
      <protection/>
    </xf>
    <xf numFmtId="193" fontId="0" fillId="0" borderId="0" xfId="68" applyNumberFormat="1" applyFont="1" applyFill="1" applyBorder="1" applyAlignment="1">
      <alignment horizontal="right" vertical="center" wrapText="1"/>
    </xf>
    <xf numFmtId="0" fontId="0" fillId="0" borderId="0" xfId="66" applyNumberFormat="1" applyFont="1" applyFill="1" applyBorder="1" applyAlignment="1">
      <alignment horizontal="left" vertical="center" wrapText="1"/>
      <protection/>
    </xf>
    <xf numFmtId="174" fontId="0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66" applyNumberFormat="1" applyFont="1" applyFill="1" applyBorder="1" applyAlignment="1">
      <alignment vertical="center" wrapText="1"/>
      <protection/>
    </xf>
    <xf numFmtId="3" fontId="1" fillId="0" borderId="0" xfId="66" applyNumberFormat="1" applyFont="1" applyFill="1" applyBorder="1" applyAlignment="1">
      <alignment horizontal="left" vertical="center" wrapText="1" indent="3"/>
      <protection/>
    </xf>
    <xf numFmtId="193" fontId="1" fillId="0" borderId="0" xfId="68" applyNumberFormat="1" applyFont="1" applyFill="1" applyBorder="1" applyAlignment="1">
      <alignment horizontal="right" vertical="center" wrapText="1"/>
    </xf>
    <xf numFmtId="3" fontId="0" fillId="0" borderId="0" xfId="66" applyNumberFormat="1" applyFont="1" applyFill="1" applyBorder="1" applyAlignment="1">
      <alignment vertical="center" wrapText="1"/>
      <protection/>
    </xf>
    <xf numFmtId="3" fontId="1" fillId="0" borderId="0" xfId="66" applyNumberFormat="1" applyFont="1" applyFill="1" applyBorder="1" applyAlignment="1">
      <alignment horizontal="left" vertical="center" wrapText="1" indent="2"/>
      <protection/>
    </xf>
    <xf numFmtId="3" fontId="0" fillId="0" borderId="0" xfId="66" applyNumberFormat="1" applyFont="1" applyFill="1" applyBorder="1" applyAlignment="1">
      <alignment horizontal="left" vertical="center" wrapText="1"/>
      <protection/>
    </xf>
    <xf numFmtId="3" fontId="1" fillId="0" borderId="0" xfId="66" applyNumberFormat="1" applyFont="1" applyFill="1" applyBorder="1" applyAlignment="1">
      <alignment vertical="center" wrapText="1"/>
      <protection/>
    </xf>
    <xf numFmtId="173" fontId="1" fillId="0" borderId="0" xfId="66" applyNumberFormat="1" applyFont="1" applyFill="1" applyBorder="1" applyAlignment="1">
      <alignment wrapText="1"/>
      <protection/>
    </xf>
    <xf numFmtId="3" fontId="0" fillId="0" borderId="0" xfId="66" applyNumberFormat="1" applyFont="1" applyFill="1" applyBorder="1" applyAlignment="1">
      <alignment horizontal="left" vertical="center" wrapText="1" indent="1"/>
      <protection/>
    </xf>
    <xf numFmtId="0" fontId="36" fillId="20" borderId="12" xfId="0" applyFont="1" applyFill="1" applyBorder="1" applyAlignment="1">
      <alignment/>
    </xf>
    <xf numFmtId="174" fontId="35" fillId="20" borderId="10" xfId="0" applyNumberFormat="1" applyFont="1" applyFill="1" applyBorder="1" applyAlignment="1">
      <alignment horizontal="right" vertical="center" wrapText="1"/>
    </xf>
    <xf numFmtId="0" fontId="35" fillId="20" borderId="11" xfId="0" applyFont="1" applyFill="1" applyBorder="1" applyAlignment="1">
      <alignment/>
    </xf>
    <xf numFmtId="0" fontId="35" fillId="6" borderId="12" xfId="0" applyFont="1" applyFill="1" applyBorder="1" applyAlignment="1">
      <alignment horizontal="center" vertical="center" wrapText="1"/>
    </xf>
    <xf numFmtId="173" fontId="35" fillId="6" borderId="10" xfId="66" applyNumberFormat="1" applyFont="1" applyFill="1" applyBorder="1" applyAlignment="1">
      <alignment horizontal="center" vertical="center" wrapText="1"/>
      <protection/>
    </xf>
    <xf numFmtId="174" fontId="35" fillId="6" borderId="10" xfId="66" applyNumberFormat="1" applyFont="1" applyFill="1" applyBorder="1" applyAlignment="1">
      <alignment horizontal="right" vertical="center" wrapText="1"/>
      <protection/>
    </xf>
    <xf numFmtId="0" fontId="35" fillId="6" borderId="11" xfId="0" applyFont="1" applyFill="1" applyBorder="1" applyAlignment="1">
      <alignment/>
    </xf>
    <xf numFmtId="16" fontId="35" fillId="0" borderId="12" xfId="0" applyNumberFormat="1" applyFont="1" applyFill="1" applyBorder="1" applyAlignment="1">
      <alignment horizontal="center" vertical="center" wrapText="1"/>
    </xf>
    <xf numFmtId="174" fontId="35" fillId="25" borderId="10" xfId="66" applyNumberFormat="1" applyFont="1" applyFill="1" applyBorder="1" applyAlignment="1">
      <alignment horizontal="right" vertical="center" wrapText="1"/>
      <protection/>
    </xf>
    <xf numFmtId="0" fontId="35" fillId="25" borderId="11" xfId="0" applyFont="1" applyFill="1" applyBorder="1" applyAlignment="1">
      <alignment/>
    </xf>
    <xf numFmtId="174" fontId="35" fillId="0" borderId="10" xfId="66" applyNumberFormat="1" applyFont="1" applyFill="1" applyBorder="1" applyAlignment="1">
      <alignment horizontal="right" vertical="center" wrapText="1"/>
      <protection/>
    </xf>
    <xf numFmtId="0" fontId="35" fillId="0" borderId="11" xfId="0" applyFont="1" applyBorder="1" applyAlignment="1">
      <alignment/>
    </xf>
    <xf numFmtId="174" fontId="36" fillId="0" borderId="10" xfId="66" applyNumberFormat="1" applyFont="1" applyFill="1" applyBorder="1" applyAlignment="1">
      <alignment horizontal="right" vertical="center" wrapText="1"/>
      <protection/>
    </xf>
    <xf numFmtId="192" fontId="36" fillId="25" borderId="10" xfId="66" applyNumberFormat="1" applyFont="1" applyFill="1" applyBorder="1" applyAlignment="1">
      <alignment vertical="center" wrapText="1"/>
      <protection/>
    </xf>
    <xf numFmtId="0" fontId="36" fillId="25" borderId="11" xfId="0" applyFont="1" applyFill="1" applyBorder="1" applyAlignment="1">
      <alignment/>
    </xf>
    <xf numFmtId="0" fontId="36" fillId="0" borderId="11" xfId="0" applyFont="1" applyBorder="1" applyAlignment="1">
      <alignment horizontal="right" vertical="center"/>
    </xf>
    <xf numFmtId="192" fontId="36" fillId="0" borderId="10" xfId="66" applyNumberFormat="1" applyFont="1" applyFill="1" applyBorder="1" applyAlignment="1">
      <alignment horizontal="right" vertical="center" wrapText="1"/>
      <protection/>
    </xf>
    <xf numFmtId="192" fontId="36" fillId="25" borderId="10" xfId="0" applyNumberFormat="1" applyFont="1" applyFill="1" applyBorder="1" applyAlignment="1">
      <alignment/>
    </xf>
    <xf numFmtId="174" fontId="36" fillId="25" borderId="10" xfId="66" applyNumberFormat="1" applyFont="1" applyFill="1" applyBorder="1" applyAlignment="1">
      <alignment vertical="center" wrapText="1"/>
      <protection/>
    </xf>
    <xf numFmtId="0" fontId="35" fillId="25" borderId="12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 vertical="center"/>
    </xf>
    <xf numFmtId="192" fontId="35" fillId="0" borderId="10" xfId="0" applyNumberFormat="1" applyFont="1" applyBorder="1" applyAlignment="1">
      <alignment/>
    </xf>
    <xf numFmtId="0" fontId="36" fillId="25" borderId="12" xfId="0" applyFont="1" applyFill="1" applyBorder="1" applyAlignment="1">
      <alignment horizontal="center"/>
    </xf>
    <xf numFmtId="0" fontId="36" fillId="25" borderId="12" xfId="0" applyFont="1" applyFill="1" applyBorder="1" applyAlignment="1">
      <alignment/>
    </xf>
    <xf numFmtId="192" fontId="36" fillId="0" borderId="10" xfId="0" applyNumberFormat="1" applyFont="1" applyBorder="1" applyAlignment="1">
      <alignment/>
    </xf>
    <xf numFmtId="192" fontId="35" fillId="6" borderId="10" xfId="66" applyNumberFormat="1" applyFont="1" applyFill="1" applyBorder="1" applyAlignment="1">
      <alignment vertical="center" wrapText="1"/>
      <protection/>
    </xf>
    <xf numFmtId="0" fontId="36" fillId="6" borderId="11" xfId="0" applyFont="1" applyFill="1" applyBorder="1" applyAlignment="1">
      <alignment/>
    </xf>
    <xf numFmtId="49" fontId="36" fillId="25" borderId="10" xfId="0" applyNumberFormat="1" applyFont="1" applyFill="1" applyBorder="1" applyAlignment="1">
      <alignment vertical="center" wrapText="1"/>
    </xf>
    <xf numFmtId="192" fontId="36" fillId="25" borderId="10" xfId="0" applyNumberFormat="1" applyFont="1" applyFill="1" applyBorder="1" applyAlignment="1">
      <alignment vertical="center" wrapText="1"/>
    </xf>
    <xf numFmtId="0" fontId="36" fillId="25" borderId="13" xfId="0" applyFont="1" applyFill="1" applyBorder="1" applyAlignment="1">
      <alignment horizontal="center" vertical="center"/>
    </xf>
    <xf numFmtId="3" fontId="36" fillId="25" borderId="14" xfId="66" applyNumberFormat="1" applyFont="1" applyFill="1" applyBorder="1" applyAlignment="1">
      <alignment vertical="center" wrapText="1"/>
      <protection/>
    </xf>
    <xf numFmtId="174" fontId="36" fillId="25" borderId="14" xfId="66" applyNumberFormat="1" applyFont="1" applyFill="1" applyBorder="1" applyAlignment="1">
      <alignment vertical="center" wrapText="1"/>
      <protection/>
    </xf>
    <xf numFmtId="192" fontId="36" fillId="25" borderId="14" xfId="0" applyNumberFormat="1" applyFont="1" applyFill="1" applyBorder="1" applyAlignment="1">
      <alignment vertical="center"/>
    </xf>
    <xf numFmtId="0" fontId="36" fillId="25" borderId="22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174" fontId="0" fillId="0" borderId="46" xfId="0" applyNumberFormat="1" applyFont="1" applyFill="1" applyBorder="1" applyAlignment="1">
      <alignment/>
    </xf>
    <xf numFmtId="174" fontId="0" fillId="0" borderId="47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92" fontId="1" fillId="0" borderId="44" xfId="0" applyNumberFormat="1" applyFont="1" applyFill="1" applyBorder="1" applyAlignment="1">
      <alignment horizontal="righ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right" vertical="center" wrapText="1"/>
    </xf>
    <xf numFmtId="192" fontId="1" fillId="0" borderId="33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92" fontId="1" fillId="0" borderId="30" xfId="0" applyNumberFormat="1" applyFont="1" applyFill="1" applyBorder="1" applyAlignment="1">
      <alignment horizontal="right" vertical="center" wrapText="1"/>
    </xf>
    <xf numFmtId="192" fontId="1" fillId="25" borderId="30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right" vertical="center" wrapText="1"/>
    </xf>
    <xf numFmtId="192" fontId="1" fillId="0" borderId="48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6" fillId="0" borderId="10" xfId="66" applyNumberFormat="1" applyFont="1" applyFill="1" applyBorder="1" applyAlignment="1">
      <alignment vertical="center" wrapText="1"/>
      <protection/>
    </xf>
    <xf numFmtId="192" fontId="0" fillId="0" borderId="30" xfId="0" applyNumberFormat="1" applyFont="1" applyFill="1" applyBorder="1" applyAlignment="1">
      <alignment horizontal="right" vertical="center" wrapText="1"/>
    </xf>
    <xf numFmtId="192" fontId="0" fillId="25" borderId="30" xfId="0" applyNumberFormat="1" applyFont="1" applyFill="1" applyBorder="1" applyAlignment="1">
      <alignment horizontal="right" vertical="center" wrapText="1"/>
    </xf>
    <xf numFmtId="192" fontId="0" fillId="26" borderId="10" xfId="0" applyNumberFormat="1" applyFont="1" applyFill="1" applyBorder="1" applyAlignment="1">
      <alignment horizontal="right" vertical="center" wrapText="1"/>
    </xf>
    <xf numFmtId="192" fontId="0" fillId="0" borderId="48" xfId="0" applyNumberFormat="1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center" vertical="center" wrapText="1"/>
    </xf>
    <xf numFmtId="174" fontId="0" fillId="26" borderId="10" xfId="66" applyNumberFormat="1" applyFont="1" applyFill="1" applyBorder="1" applyAlignment="1">
      <alignment horizontal="right" vertical="center" wrapText="1"/>
      <protection/>
    </xf>
    <xf numFmtId="0" fontId="1" fillId="0" borderId="30" xfId="66" applyNumberFormat="1" applyFont="1" applyFill="1" applyBorder="1" applyAlignment="1">
      <alignment horizontal="center" vertical="center" wrapText="1"/>
      <protection/>
    </xf>
    <xf numFmtId="0" fontId="43" fillId="0" borderId="32" xfId="0" applyFont="1" applyFill="1" applyBorder="1" applyAlignment="1">
      <alignment horizontal="center" vertical="center" wrapText="1"/>
    </xf>
    <xf numFmtId="3" fontId="26" fillId="0" borderId="10" xfId="66" applyNumberFormat="1" applyFont="1" applyFill="1" applyBorder="1" applyAlignment="1">
      <alignment horizontal="center" vertical="center" wrapText="1"/>
      <protection/>
    </xf>
    <xf numFmtId="0" fontId="44" fillId="0" borderId="10" xfId="66" applyNumberFormat="1" applyFont="1" applyFill="1" applyBorder="1" applyAlignment="1">
      <alignment horizontal="center" vertical="center" wrapText="1"/>
      <protection/>
    </xf>
    <xf numFmtId="192" fontId="0" fillId="26" borderId="30" xfId="0" applyNumberFormat="1" applyFont="1" applyFill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21" fillId="26" borderId="32" xfId="0" applyFont="1" applyFill="1" applyBorder="1" applyAlignment="1">
      <alignment horizontal="center" vertical="center" wrapText="1"/>
    </xf>
    <xf numFmtId="3" fontId="26" fillId="0" borderId="10" xfId="66" applyNumberFormat="1" applyFont="1" applyFill="1" applyBorder="1" applyAlignment="1">
      <alignment vertical="center" wrapText="1"/>
      <protection/>
    </xf>
    <xf numFmtId="0" fontId="0" fillId="26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0" fillId="26" borderId="0" xfId="0" applyFill="1" applyAlignment="1">
      <alignment/>
    </xf>
    <xf numFmtId="3" fontId="44" fillId="0" borderId="10" xfId="66" applyNumberFormat="1" applyFont="1" applyFill="1" applyBorder="1" applyAlignment="1">
      <alignment horizontal="center" vertical="center" wrapText="1"/>
      <protection/>
    </xf>
    <xf numFmtId="0" fontId="0" fillId="25" borderId="30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left" vertical="center" wrapText="1"/>
    </xf>
    <xf numFmtId="192" fontId="1" fillId="25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Fill="1" applyBorder="1" applyAlignment="1">
      <alignment horizontal="right" vertical="center" wrapText="1"/>
    </xf>
    <xf numFmtId="192" fontId="0" fillId="0" borderId="33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192" fontId="0" fillId="26" borderId="33" xfId="0" applyNumberFormat="1" applyFont="1" applyFill="1" applyBorder="1" applyAlignment="1">
      <alignment horizontal="right" vertical="center" wrapText="1"/>
    </xf>
    <xf numFmtId="0" fontId="0" fillId="26" borderId="48" xfId="0" applyFont="1" applyFill="1" applyBorder="1" applyAlignment="1">
      <alignment horizontal="right" vertical="center" wrapText="1"/>
    </xf>
    <xf numFmtId="3" fontId="1" fillId="0" borderId="30" xfId="66" applyNumberFormat="1" applyFont="1" applyFill="1" applyBorder="1" applyAlignment="1">
      <alignment horizontal="center" vertical="center" wrapText="1"/>
      <protection/>
    </xf>
    <xf numFmtId="49" fontId="1" fillId="0" borderId="31" xfId="0" applyNumberFormat="1" applyFont="1" applyFill="1" applyBorder="1" applyAlignment="1">
      <alignment horizontal="center" vertical="center" wrapText="1"/>
    </xf>
    <xf numFmtId="173" fontId="1" fillId="25" borderId="33" xfId="66" applyNumberFormat="1" applyFont="1" applyFill="1" applyBorder="1" applyAlignment="1">
      <alignment horizontal="center" vertical="center" wrapText="1"/>
      <protection/>
    </xf>
    <xf numFmtId="173" fontId="26" fillId="25" borderId="33" xfId="66" applyNumberFormat="1" applyFont="1" applyFill="1" applyBorder="1" applyAlignment="1">
      <alignment horizontal="left" vertical="center" wrapText="1"/>
      <protection/>
    </xf>
    <xf numFmtId="0" fontId="26" fillId="0" borderId="32" xfId="6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25" borderId="14" xfId="0" applyFont="1" applyFill="1" applyBorder="1" applyAlignment="1">
      <alignment horizontal="right" vertical="center" wrapText="1"/>
    </xf>
    <xf numFmtId="192" fontId="0" fillId="0" borderId="34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horizontal="right" vertical="center" wrapText="1"/>
    </xf>
    <xf numFmtId="192" fontId="0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6" fillId="0" borderId="20" xfId="0" applyFont="1" applyBorder="1" applyAlignment="1">
      <alignment horizontal="center" vertical="center" wrapText="1"/>
    </xf>
    <xf numFmtId="0" fontId="46" fillId="25" borderId="20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justify" vertical="center" wrapText="1"/>
    </xf>
    <xf numFmtId="192" fontId="1" fillId="25" borderId="20" xfId="0" applyNumberFormat="1" applyFont="1" applyFill="1" applyBorder="1" applyAlignment="1">
      <alignment horizontal="right" vertical="center"/>
    </xf>
    <xf numFmtId="192" fontId="1" fillId="25" borderId="21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justify" vertical="center" wrapText="1"/>
    </xf>
    <xf numFmtId="192" fontId="1" fillId="25" borderId="10" xfId="0" applyNumberFormat="1" applyFont="1" applyFill="1" applyBorder="1" applyAlignment="1">
      <alignment horizontal="right" vertical="center"/>
    </xf>
    <xf numFmtId="192" fontId="1" fillId="25" borderId="11" xfId="0" applyNumberFormat="1" applyFont="1" applyFill="1" applyBorder="1" applyAlignment="1">
      <alignment horizontal="right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justify" vertical="center" wrapText="1"/>
    </xf>
    <xf numFmtId="192" fontId="1" fillId="25" borderId="30" xfId="0" applyNumberFormat="1" applyFont="1" applyFill="1" applyBorder="1" applyAlignment="1">
      <alignment horizontal="right" vertical="center"/>
    </xf>
    <xf numFmtId="192" fontId="1" fillId="25" borderId="32" xfId="0" applyNumberFormat="1" applyFont="1" applyFill="1" applyBorder="1" applyAlignment="1">
      <alignment horizontal="right" vertical="center"/>
    </xf>
    <xf numFmtId="0" fontId="1" fillId="25" borderId="30" xfId="0" applyFont="1" applyFill="1" applyBorder="1" applyAlignment="1">
      <alignment horizontal="justify" vertical="center" wrapText="1"/>
    </xf>
    <xf numFmtId="0" fontId="1" fillId="25" borderId="43" xfId="0" applyFont="1" applyFill="1" applyBorder="1" applyAlignment="1">
      <alignment horizontal="center" vertical="center"/>
    </xf>
    <xf numFmtId="0" fontId="1" fillId="25" borderId="44" xfId="0" applyFont="1" applyFill="1" applyBorder="1" applyAlignment="1">
      <alignment horizontal="justify" vertical="center" wrapText="1"/>
    </xf>
    <xf numFmtId="192" fontId="1" fillId="25" borderId="44" xfId="0" applyNumberFormat="1" applyFont="1" applyFill="1" applyBorder="1" applyAlignment="1">
      <alignment horizontal="right" vertical="center"/>
    </xf>
    <xf numFmtId="192" fontId="1" fillId="25" borderId="45" xfId="0" applyNumberFormat="1" applyFont="1" applyFill="1" applyBorder="1" applyAlignment="1">
      <alignment horizontal="right" vertical="center"/>
    </xf>
    <xf numFmtId="0" fontId="0" fillId="25" borderId="43" xfId="0" applyFont="1" applyFill="1" applyBorder="1" applyAlignment="1">
      <alignment horizontal="center" vertical="center"/>
    </xf>
    <xf numFmtId="0" fontId="0" fillId="25" borderId="44" xfId="0" applyFont="1" applyFill="1" applyBorder="1" applyAlignment="1">
      <alignment horizontal="justify" vertical="center" wrapText="1"/>
    </xf>
    <xf numFmtId="192" fontId="0" fillId="25" borderId="44" xfId="0" applyNumberFormat="1" applyFont="1" applyFill="1" applyBorder="1" applyAlignment="1">
      <alignment horizontal="right" vertical="center"/>
    </xf>
    <xf numFmtId="192" fontId="0" fillId="25" borderId="49" xfId="0" applyNumberFormat="1" applyFont="1" applyFill="1" applyBorder="1" applyAlignment="1">
      <alignment horizontal="right" vertical="center"/>
    </xf>
    <xf numFmtId="192" fontId="0" fillId="25" borderId="45" xfId="0" applyNumberFormat="1" applyFont="1" applyFill="1" applyBorder="1" applyAlignment="1">
      <alignment horizontal="right" vertical="center"/>
    </xf>
    <xf numFmtId="192" fontId="0" fillId="25" borderId="10" xfId="0" applyNumberFormat="1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right" vertical="center"/>
    </xf>
    <xf numFmtId="192" fontId="0" fillId="25" borderId="11" xfId="0" applyNumberFormat="1" applyFont="1" applyFill="1" applyBorder="1" applyAlignment="1">
      <alignment horizontal="right" vertical="center"/>
    </xf>
    <xf numFmtId="1" fontId="47" fillId="0" borderId="0" xfId="0" applyNumberFormat="1" applyFont="1" applyAlignment="1">
      <alignment vertical="center"/>
    </xf>
    <xf numFmtId="0" fontId="0" fillId="25" borderId="33" xfId="0" applyFont="1" applyFill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justify" vertical="center" wrapText="1"/>
    </xf>
    <xf numFmtId="192" fontId="1" fillId="0" borderId="10" xfId="0" applyNumberFormat="1" applyFont="1" applyFill="1" applyBorder="1" applyAlignment="1">
      <alignment horizontal="right" vertical="center"/>
    </xf>
    <xf numFmtId="192" fontId="0" fillId="0" borderId="33" xfId="0" applyNumberFormat="1" applyFont="1" applyFill="1" applyBorder="1" applyAlignment="1">
      <alignment horizontal="right" vertical="center"/>
    </xf>
    <xf numFmtId="192" fontId="0" fillId="0" borderId="30" xfId="0" applyNumberFormat="1" applyFont="1" applyFill="1" applyBorder="1" applyAlignment="1">
      <alignment horizontal="right" vertical="center"/>
    </xf>
    <xf numFmtId="192" fontId="0" fillId="25" borderId="32" xfId="0" applyNumberFormat="1" applyFont="1" applyFill="1" applyBorder="1" applyAlignment="1">
      <alignment horizontal="right" vertical="center"/>
    </xf>
    <xf numFmtId="0" fontId="0" fillId="25" borderId="14" xfId="0" applyFont="1" applyFill="1" applyBorder="1" applyAlignment="1">
      <alignment horizontal="justify" vertical="center" wrapText="1"/>
    </xf>
    <xf numFmtId="192" fontId="0" fillId="25" borderId="30" xfId="0" applyNumberFormat="1" applyFont="1" applyFill="1" applyBorder="1" applyAlignment="1">
      <alignment horizontal="right" vertical="center"/>
    </xf>
    <xf numFmtId="0" fontId="1" fillId="25" borderId="50" xfId="0" applyFont="1" applyFill="1" applyBorder="1" applyAlignment="1">
      <alignment horizontal="center" vertical="center"/>
    </xf>
    <xf numFmtId="0" fontId="1" fillId="25" borderId="51" xfId="0" applyFont="1" applyFill="1" applyBorder="1" applyAlignment="1">
      <alignment horizontal="justify" vertical="center" wrapText="1"/>
    </xf>
    <xf numFmtId="192" fontId="1" fillId="25" borderId="39" xfId="0" applyNumberFormat="1" applyFont="1" applyFill="1" applyBorder="1" applyAlignment="1">
      <alignment horizontal="right" vertical="center"/>
    </xf>
    <xf numFmtId="192" fontId="1" fillId="25" borderId="42" xfId="0" applyNumberFormat="1" applyFont="1" applyFill="1" applyBorder="1" applyAlignment="1">
      <alignment horizontal="right" vertical="center"/>
    </xf>
    <xf numFmtId="192" fontId="0" fillId="25" borderId="33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justify" vertical="center"/>
    </xf>
    <xf numFmtId="192" fontId="0" fillId="25" borderId="14" xfId="0" applyNumberFormat="1" applyFont="1" applyFill="1" applyBorder="1" applyAlignment="1">
      <alignment horizontal="right" vertical="center"/>
    </xf>
    <xf numFmtId="192" fontId="0" fillId="25" borderId="22" xfId="0" applyNumberFormat="1" applyFont="1" applyFill="1" applyBorder="1" applyAlignment="1">
      <alignment horizontal="right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justify" vertical="center" wrapText="1"/>
    </xf>
    <xf numFmtId="192" fontId="1" fillId="25" borderId="52" xfId="0" applyNumberFormat="1" applyFont="1" applyFill="1" applyBorder="1" applyAlignment="1">
      <alignment horizontal="right" vertical="center"/>
    </xf>
    <xf numFmtId="16" fontId="0" fillId="25" borderId="12" xfId="0" applyNumberFormat="1" applyFont="1" applyFill="1" applyBorder="1" applyAlignment="1">
      <alignment horizontal="center" vertical="center"/>
    </xf>
    <xf numFmtId="192" fontId="49" fillId="25" borderId="10" xfId="0" applyNumberFormat="1" applyFont="1" applyFill="1" applyBorder="1" applyAlignment="1">
      <alignment horizontal="right" vertical="center"/>
    </xf>
    <xf numFmtId="192" fontId="49" fillId="25" borderId="11" xfId="0" applyNumberFormat="1" applyFont="1" applyFill="1" applyBorder="1" applyAlignment="1">
      <alignment horizontal="right" vertical="center"/>
    </xf>
    <xf numFmtId="192" fontId="1" fillId="25" borderId="33" xfId="0" applyNumberFormat="1" applyFont="1" applyFill="1" applyBorder="1" applyAlignment="1">
      <alignment horizontal="right" vertical="center"/>
    </xf>
    <xf numFmtId="192" fontId="1" fillId="25" borderId="14" xfId="0" applyNumberFormat="1" applyFont="1" applyFill="1" applyBorder="1" applyAlignment="1">
      <alignment horizontal="right" vertical="center"/>
    </xf>
    <xf numFmtId="192" fontId="1" fillId="25" borderId="34" xfId="0" applyNumberFormat="1" applyFont="1" applyFill="1" applyBorder="1" applyAlignment="1">
      <alignment horizontal="right" vertical="center"/>
    </xf>
    <xf numFmtId="192" fontId="1" fillId="25" borderId="22" xfId="0" applyNumberFormat="1" applyFont="1" applyFill="1" applyBorder="1" applyAlignment="1">
      <alignment horizontal="right" vertical="center"/>
    </xf>
    <xf numFmtId="192" fontId="0" fillId="25" borderId="20" xfId="0" applyNumberFormat="1" applyFont="1" applyFill="1" applyBorder="1" applyAlignment="1">
      <alignment horizontal="right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justify" vertical="center" wrapText="1"/>
    </xf>
    <xf numFmtId="192" fontId="1" fillId="25" borderId="17" xfId="0" applyNumberFormat="1" applyFont="1" applyFill="1" applyBorder="1" applyAlignment="1">
      <alignment horizontal="right" vertical="center"/>
    </xf>
    <xf numFmtId="192" fontId="1" fillId="25" borderId="18" xfId="0" applyNumberFormat="1" applyFont="1" applyFill="1" applyBorder="1" applyAlignment="1">
      <alignment horizontal="right" vertical="center"/>
    </xf>
    <xf numFmtId="192" fontId="0" fillId="25" borderId="34" xfId="0" applyNumberFormat="1" applyFont="1" applyFill="1" applyBorder="1" applyAlignment="1">
      <alignment horizontal="right" vertical="center"/>
    </xf>
    <xf numFmtId="192" fontId="0" fillId="25" borderId="39" xfId="0" applyNumberFormat="1" applyFont="1" applyFill="1" applyBorder="1" applyAlignment="1">
      <alignment horizontal="right" vertical="center"/>
    </xf>
    <xf numFmtId="192" fontId="0" fillId="25" borderId="40" xfId="0" applyNumberFormat="1" applyFont="1" applyFill="1" applyBorder="1" applyAlignment="1">
      <alignment horizontal="right" vertical="center"/>
    </xf>
    <xf numFmtId="192" fontId="0" fillId="25" borderId="42" xfId="0" applyNumberFormat="1" applyFont="1" applyFill="1" applyBorder="1" applyAlignment="1">
      <alignment horizontal="right" vertical="center"/>
    </xf>
    <xf numFmtId="0" fontId="1" fillId="25" borderId="31" xfId="0" applyFont="1" applyFill="1" applyBorder="1" applyAlignment="1">
      <alignment horizontal="center" vertical="center"/>
    </xf>
    <xf numFmtId="192" fontId="1" fillId="25" borderId="48" xfId="0" applyNumberFormat="1" applyFont="1" applyFill="1" applyBorder="1" applyAlignment="1">
      <alignment horizontal="right" vertical="center"/>
    </xf>
    <xf numFmtId="192" fontId="0" fillId="25" borderId="21" xfId="0" applyNumberFormat="1" applyFont="1" applyFill="1" applyBorder="1" applyAlignment="1">
      <alignment horizontal="right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justify" vertical="center" wrapText="1"/>
    </xf>
    <xf numFmtId="0" fontId="0" fillId="25" borderId="53" xfId="0" applyFont="1" applyFill="1" applyBorder="1" applyAlignment="1">
      <alignment horizontal="center" vertical="center"/>
    </xf>
    <xf numFmtId="0" fontId="0" fillId="25" borderId="54" xfId="0" applyFont="1" applyFill="1" applyBorder="1" applyAlignment="1">
      <alignment horizontal="justify" vertical="center" wrapText="1"/>
    </xf>
    <xf numFmtId="192" fontId="0" fillId="25" borderId="54" xfId="0" applyNumberFormat="1" applyFont="1" applyFill="1" applyBorder="1" applyAlignment="1">
      <alignment horizontal="right" vertical="center"/>
    </xf>
    <xf numFmtId="0" fontId="0" fillId="25" borderId="19" xfId="0" applyFont="1" applyFill="1" applyBorder="1" applyAlignment="1">
      <alignment horizontal="center" vertical="center"/>
    </xf>
    <xf numFmtId="192" fontId="47" fillId="25" borderId="10" xfId="0" applyNumberFormat="1" applyFont="1" applyFill="1" applyBorder="1" applyAlignment="1">
      <alignment vertical="center"/>
    </xf>
    <xf numFmtId="0" fontId="47" fillId="25" borderId="10" xfId="0" applyFont="1" applyFill="1" applyBorder="1" applyAlignment="1">
      <alignment vertical="center"/>
    </xf>
    <xf numFmtId="175" fontId="0" fillId="25" borderId="10" xfId="64" applyNumberFormat="1" applyFont="1" applyFill="1" applyBorder="1" applyAlignment="1">
      <alignment vertical="center"/>
    </xf>
    <xf numFmtId="0" fontId="0" fillId="25" borderId="14" xfId="0" applyFont="1" applyFill="1" applyBorder="1" applyAlignment="1">
      <alignment/>
    </xf>
    <xf numFmtId="10" fontId="21" fillId="25" borderId="14" xfId="0" applyNumberFormat="1" applyFont="1" applyFill="1" applyBorder="1" applyAlignment="1">
      <alignment horizontal="right"/>
    </xf>
    <xf numFmtId="194" fontId="0" fillId="25" borderId="0" xfId="0" applyNumberFormat="1" applyFont="1" applyFill="1" applyAlignment="1">
      <alignment/>
    </xf>
    <xf numFmtId="194" fontId="0" fillId="25" borderId="0" xfId="0" applyNumberFormat="1" applyFont="1" applyFill="1" applyAlignment="1">
      <alignment horizontal="right"/>
    </xf>
    <xf numFmtId="0" fontId="0" fillId="25" borderId="0" xfId="0" applyFont="1" applyFill="1" applyAlignment="1">
      <alignment horizontal="right"/>
    </xf>
    <xf numFmtId="0" fontId="21" fillId="25" borderId="10" xfId="0" applyFont="1" applyFill="1" applyBorder="1" applyAlignment="1">
      <alignment horizontal="center"/>
    </xf>
    <xf numFmtId="0" fontId="50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right"/>
    </xf>
    <xf numFmtId="10" fontId="21" fillId="25" borderId="10" xfId="0" applyNumberFormat="1" applyFont="1" applyFill="1" applyBorder="1" applyAlignment="1">
      <alignment horizontal="right"/>
    </xf>
    <xf numFmtId="0" fontId="21" fillId="25" borderId="10" xfId="0" applyFont="1" applyFill="1" applyBorder="1" applyAlignment="1">
      <alignment/>
    </xf>
    <xf numFmtId="10" fontId="49" fillId="25" borderId="10" xfId="0" applyNumberFormat="1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0" fontId="49" fillId="25" borderId="0" xfId="0" applyNumberFormat="1" applyFont="1" applyFill="1" applyBorder="1" applyAlignment="1">
      <alignment/>
    </xf>
    <xf numFmtId="0" fontId="51" fillId="0" borderId="0" xfId="55" applyNumberFormat="1" applyFont="1" applyFill="1" applyBorder="1" applyAlignment="1">
      <alignment horizontal="center"/>
      <protection/>
    </xf>
    <xf numFmtId="0" fontId="51" fillId="0" borderId="0" xfId="55" applyNumberFormat="1" applyFont="1" applyFill="1" applyBorder="1" applyAlignment="1">
      <alignment horizontal="right"/>
      <protection/>
    </xf>
    <xf numFmtId="0" fontId="43" fillId="0" borderId="0" xfId="55" applyNumberFormat="1" applyFont="1" applyBorder="1" applyAlignment="1">
      <alignment horizontal="right"/>
      <protection/>
    </xf>
    <xf numFmtId="0" fontId="31" fillId="0" borderId="0" xfId="55" applyNumberFormat="1" applyFont="1" applyBorder="1" applyAlignment="1">
      <alignment horizontal="center"/>
      <protection/>
    </xf>
    <xf numFmtId="0" fontId="31" fillId="0" borderId="0" xfId="55" applyNumberFormat="1" applyFont="1" applyBorder="1" applyAlignment="1">
      <alignment horizontal="left"/>
      <protection/>
    </xf>
    <xf numFmtId="0" fontId="43" fillId="0" borderId="0" xfId="55" applyNumberFormat="1" applyFont="1" applyBorder="1" applyAlignment="1">
      <alignment horizontal="left"/>
      <protection/>
    </xf>
    <xf numFmtId="0" fontId="52" fillId="0" borderId="0" xfId="55" applyNumberFormat="1" applyFont="1" applyBorder="1" applyAlignment="1">
      <alignment horizontal="left" vertical="top"/>
      <protection/>
    </xf>
    <xf numFmtId="0" fontId="43" fillId="0" borderId="0" xfId="55" applyNumberFormat="1" applyFont="1" applyBorder="1" applyAlignment="1">
      <alignment horizontal="center" vertical="top"/>
      <protection/>
    </xf>
    <xf numFmtId="0" fontId="43" fillId="0" borderId="25" xfId="55" applyNumberFormat="1" applyFont="1" applyBorder="1" applyAlignment="1">
      <alignment horizontal="center" vertical="center"/>
      <protection/>
    </xf>
    <xf numFmtId="0" fontId="43" fillId="0" borderId="0" xfId="55" applyNumberFormat="1" applyFont="1" applyBorder="1" applyAlignment="1">
      <alignment horizontal="center" vertical="center"/>
      <protection/>
    </xf>
    <xf numFmtId="0" fontId="51" fillId="0" borderId="0" xfId="55" applyNumberFormat="1" applyFont="1" applyBorder="1" applyAlignment="1">
      <alignment horizontal="left"/>
      <protection/>
    </xf>
    <xf numFmtId="0" fontId="51" fillId="0" borderId="0" xfId="55" applyNumberFormat="1" applyFont="1" applyBorder="1" applyAlignment="1">
      <alignment horizontal="center" vertical="center"/>
      <protection/>
    </xf>
    <xf numFmtId="0" fontId="51" fillId="0" borderId="0" xfId="55" applyNumberFormat="1" applyFont="1" applyBorder="1" applyAlignment="1">
      <alignment horizontal="left" vertical="center"/>
      <protection/>
    </xf>
    <xf numFmtId="0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center" vertical="top"/>
    </xf>
    <xf numFmtId="0" fontId="53" fillId="0" borderId="0" xfId="0" applyNumberFormat="1" applyFont="1" applyBorder="1" applyAlignment="1">
      <alignment horizontal="center"/>
    </xf>
    <xf numFmtId="192" fontId="53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/>
    </xf>
    <xf numFmtId="197" fontId="43" fillId="0" borderId="0" xfId="0" applyNumberFormat="1" applyFont="1" applyBorder="1" applyAlignment="1">
      <alignment horizontal="center"/>
    </xf>
    <xf numFmtId="0" fontId="51" fillId="0" borderId="27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left" vertical="top" wrapText="1"/>
    </xf>
    <xf numFmtId="197" fontId="0" fillId="0" borderId="59" xfId="0" applyNumberFormat="1" applyFont="1" applyBorder="1" applyAlignment="1">
      <alignment horizontal="center" vertical="center"/>
    </xf>
    <xf numFmtId="179" fontId="0" fillId="0" borderId="59" xfId="0" applyNumberFormat="1" applyFont="1" applyFill="1" applyBorder="1" applyAlignment="1">
      <alignment horizontal="center" vertical="center"/>
    </xf>
    <xf numFmtId="179" fontId="0" fillId="0" borderId="60" xfId="0" applyNumberFormat="1" applyFont="1" applyFill="1" applyBorder="1" applyAlignment="1">
      <alignment horizontal="center" vertical="center"/>
    </xf>
    <xf numFmtId="179" fontId="0" fillId="0" borderId="61" xfId="0" applyNumberFormat="1" applyFont="1" applyFill="1" applyBorder="1" applyAlignment="1">
      <alignment horizontal="center" vertical="center"/>
    </xf>
    <xf numFmtId="0" fontId="0" fillId="0" borderId="62" xfId="0" applyNumberFormat="1" applyFont="1" applyBorder="1" applyAlignment="1">
      <alignment horizontal="left" vertical="top" wrapText="1"/>
    </xf>
    <xf numFmtId="3" fontId="0" fillId="0" borderId="63" xfId="0" applyNumberFormat="1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3" fontId="0" fillId="0" borderId="65" xfId="0" applyNumberFormat="1" applyFont="1" applyFill="1" applyBorder="1" applyAlignment="1">
      <alignment horizontal="center" vertical="center"/>
    </xf>
    <xf numFmtId="0" fontId="0" fillId="0" borderId="66" xfId="0" applyNumberFormat="1" applyFont="1" applyBorder="1" applyAlignment="1">
      <alignment horizontal="left" vertical="top" wrapText="1"/>
    </xf>
    <xf numFmtId="192" fontId="0" fillId="0" borderId="67" xfId="0" applyNumberFormat="1" applyFont="1" applyFill="1" applyBorder="1" applyAlignment="1">
      <alignment horizontal="center" vertical="center"/>
    </xf>
    <xf numFmtId="192" fontId="0" fillId="0" borderId="68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top" wrapText="1"/>
    </xf>
    <xf numFmtId="192" fontId="0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1" fillId="0" borderId="0" xfId="55" applyNumberFormat="1" applyFont="1" applyFill="1" applyBorder="1" applyAlignment="1">
      <alignment horizontal="right"/>
      <protection/>
    </xf>
    <xf numFmtId="192" fontId="53" fillId="0" borderId="0" xfId="0" applyNumberFormat="1" applyFont="1" applyBorder="1" applyAlignment="1">
      <alignment horizontal="center" vertical="center"/>
    </xf>
    <xf numFmtId="0" fontId="21" fillId="0" borderId="0" xfId="55" applyNumberFormat="1" applyFont="1" applyBorder="1" applyAlignment="1">
      <alignment horizontal="left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 horizontal="left" vertical="top"/>
      <protection/>
    </xf>
    <xf numFmtId="49" fontId="21" fillId="0" borderId="0" xfId="55" applyNumberFormat="1" applyFont="1" applyBorder="1" applyAlignment="1">
      <alignment horizontal="right"/>
      <protection/>
    </xf>
    <xf numFmtId="49" fontId="21" fillId="0" borderId="0" xfId="55" applyNumberFormat="1" applyFont="1" applyBorder="1" applyAlignment="1">
      <alignment horizontal="left"/>
      <protection/>
    </xf>
    <xf numFmtId="49" fontId="21" fillId="0" borderId="0" xfId="55" applyNumberFormat="1" applyFont="1" applyBorder="1" applyAlignment="1">
      <alignment horizontal="center"/>
      <protection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1" fillId="0" borderId="31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1" fillId="0" borderId="52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31" fillId="0" borderId="30" xfId="0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2" fontId="4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77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1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2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0" fontId="50" fillId="25" borderId="33" xfId="0" applyFont="1" applyFill="1" applyBorder="1" applyAlignment="1">
      <alignment horizontal="center"/>
    </xf>
    <xf numFmtId="0" fontId="50" fillId="25" borderId="27" xfId="0" applyFont="1" applyFill="1" applyBorder="1" applyAlignment="1">
      <alignment horizontal="center"/>
    </xf>
    <xf numFmtId="0" fontId="50" fillId="25" borderId="35" xfId="0" applyFont="1" applyFill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wrapText="1"/>
    </xf>
    <xf numFmtId="0" fontId="53" fillId="0" borderId="48" xfId="55" applyNumberFormat="1" applyFont="1" applyBorder="1" applyAlignment="1">
      <alignment horizontal="right" vertical="center"/>
      <protection/>
    </xf>
    <xf numFmtId="0" fontId="53" fillId="0" borderId="29" xfId="55" applyNumberFormat="1" applyFont="1" applyBorder="1" applyAlignment="1">
      <alignment horizontal="right" vertical="center"/>
      <protection/>
    </xf>
    <xf numFmtId="0" fontId="53" fillId="0" borderId="80" xfId="55" applyNumberFormat="1" applyFont="1" applyBorder="1" applyAlignment="1">
      <alignment horizontal="right" vertical="center"/>
      <protection/>
    </xf>
    <xf numFmtId="0" fontId="53" fillId="0" borderId="49" xfId="55" applyNumberFormat="1" applyFont="1" applyBorder="1" applyAlignment="1">
      <alignment horizontal="right" vertical="center"/>
      <protection/>
    </xf>
    <xf numFmtId="0" fontId="53" fillId="0" borderId="25" xfId="55" applyNumberFormat="1" applyFont="1" applyBorder="1" applyAlignment="1">
      <alignment horizontal="right" vertical="center"/>
      <protection/>
    </xf>
    <xf numFmtId="0" fontId="53" fillId="0" borderId="70" xfId="55" applyNumberFormat="1" applyFont="1" applyBorder="1" applyAlignment="1">
      <alignment horizontal="right" vertical="center"/>
      <protection/>
    </xf>
    <xf numFmtId="0" fontId="53" fillId="0" borderId="81" xfId="55" applyNumberFormat="1" applyFont="1" applyBorder="1" applyAlignment="1">
      <alignment horizontal="right" vertical="center"/>
      <protection/>
    </xf>
    <xf numFmtId="0" fontId="53" fillId="0" borderId="46" xfId="55" applyNumberFormat="1" applyFont="1" applyBorder="1" applyAlignment="1">
      <alignment horizontal="right" vertical="center"/>
      <protection/>
    </xf>
    <xf numFmtId="0" fontId="43" fillId="0" borderId="14" xfId="55" applyNumberFormat="1" applyFont="1" applyBorder="1" applyAlignment="1">
      <alignment horizontal="right"/>
      <protection/>
    </xf>
    <xf numFmtId="0" fontId="43" fillId="0" borderId="22" xfId="55" applyNumberFormat="1" applyFont="1" applyBorder="1" applyAlignment="1">
      <alignment horizontal="right"/>
      <protection/>
    </xf>
    <xf numFmtId="49" fontId="53" fillId="0" borderId="82" xfId="55" applyNumberFormat="1" applyFont="1" applyBorder="1" applyAlignment="1">
      <alignment horizontal="center" vertical="center"/>
      <protection/>
    </xf>
    <xf numFmtId="49" fontId="53" fillId="0" borderId="29" xfId="55" applyNumberFormat="1" applyFont="1" applyBorder="1" applyAlignment="1">
      <alignment horizontal="center" vertical="center"/>
      <protection/>
    </xf>
    <xf numFmtId="49" fontId="53" fillId="0" borderId="80" xfId="55" applyNumberFormat="1" applyFont="1" applyBorder="1" applyAlignment="1">
      <alignment horizontal="center" vertical="center"/>
      <protection/>
    </xf>
    <xf numFmtId="49" fontId="53" fillId="0" borderId="83" xfId="55" applyNumberFormat="1" applyFont="1" applyBorder="1" applyAlignment="1">
      <alignment horizontal="center" vertical="center"/>
      <protection/>
    </xf>
    <xf numFmtId="49" fontId="53" fillId="0" borderId="25" xfId="55" applyNumberFormat="1" applyFont="1" applyBorder="1" applyAlignment="1">
      <alignment horizontal="center" vertical="center"/>
      <protection/>
    </xf>
    <xf numFmtId="49" fontId="53" fillId="0" borderId="70" xfId="55" applyNumberFormat="1" applyFont="1" applyBorder="1" applyAlignment="1">
      <alignment horizontal="center" vertical="center"/>
      <protection/>
    </xf>
    <xf numFmtId="49" fontId="53" fillId="0" borderId="30" xfId="55" applyNumberFormat="1" applyFont="1" applyBorder="1" applyAlignment="1">
      <alignment horizontal="center"/>
      <protection/>
    </xf>
    <xf numFmtId="49" fontId="53" fillId="0" borderId="44" xfId="55" applyNumberFormat="1" applyFont="1" applyBorder="1" applyAlignment="1">
      <alignment horizontal="center"/>
      <protection/>
    </xf>
    <xf numFmtId="49" fontId="43" fillId="0" borderId="13" xfId="55" applyNumberFormat="1" applyFont="1" applyBorder="1" applyAlignment="1">
      <alignment horizontal="center"/>
      <protection/>
    </xf>
    <xf numFmtId="49" fontId="43" fillId="0" borderId="14" xfId="55" applyNumberFormat="1" applyFont="1" applyBorder="1" applyAlignment="1">
      <alignment horizontal="center"/>
      <protection/>
    </xf>
    <xf numFmtId="49" fontId="43" fillId="0" borderId="14" xfId="55" applyNumberFormat="1" applyFont="1" applyBorder="1" applyAlignment="1">
      <alignment horizontal="left"/>
      <protection/>
    </xf>
    <xf numFmtId="192" fontId="43" fillId="0" borderId="33" xfId="55" applyNumberFormat="1" applyFont="1" applyBorder="1" applyAlignment="1">
      <alignment horizontal="right"/>
      <protection/>
    </xf>
    <xf numFmtId="0" fontId="43" fillId="0" borderId="27" xfId="55" applyNumberFormat="1" applyFont="1" applyBorder="1" applyAlignment="1">
      <alignment horizontal="right"/>
      <protection/>
    </xf>
    <xf numFmtId="0" fontId="43" fillId="0" borderId="47" xfId="55" applyNumberFormat="1" applyFont="1" applyBorder="1" applyAlignment="1">
      <alignment horizontal="right"/>
      <protection/>
    </xf>
    <xf numFmtId="49" fontId="55" fillId="0" borderId="84" xfId="55" applyNumberFormat="1" applyFont="1" applyBorder="1" applyAlignment="1">
      <alignment horizontal="center"/>
      <protection/>
    </xf>
    <xf numFmtId="49" fontId="55" fillId="0" borderId="27" xfId="55" applyNumberFormat="1" applyFont="1" applyBorder="1" applyAlignment="1">
      <alignment horizontal="center"/>
      <protection/>
    </xf>
    <xf numFmtId="49" fontId="55" fillId="0" borderId="35" xfId="55" applyNumberFormat="1" applyFont="1" applyBorder="1" applyAlignment="1">
      <alignment horizontal="center"/>
      <protection/>
    </xf>
    <xf numFmtId="0" fontId="55" fillId="0" borderId="10" xfId="55" applyNumberFormat="1" applyFont="1" applyBorder="1" applyAlignment="1">
      <alignment horizontal="right"/>
      <protection/>
    </xf>
    <xf numFmtId="0" fontId="55" fillId="0" borderId="11" xfId="55" applyNumberFormat="1" applyFont="1" applyBorder="1" applyAlignment="1">
      <alignment horizontal="right"/>
      <protection/>
    </xf>
    <xf numFmtId="192" fontId="53" fillId="26" borderId="33" xfId="55" applyNumberFormat="1" applyFont="1" applyFill="1" applyBorder="1" applyAlignment="1">
      <alignment horizontal="right"/>
      <protection/>
    </xf>
    <xf numFmtId="192" fontId="53" fillId="26" borderId="27" xfId="55" applyNumberFormat="1" applyFont="1" applyFill="1" applyBorder="1" applyAlignment="1">
      <alignment horizontal="right"/>
      <protection/>
    </xf>
    <xf numFmtId="192" fontId="53" fillId="26" borderId="35" xfId="55" applyNumberFormat="1" applyFont="1" applyFill="1" applyBorder="1" applyAlignment="1">
      <alignment horizontal="right"/>
      <protection/>
    </xf>
    <xf numFmtId="192" fontId="53" fillId="26" borderId="47" xfId="55" applyNumberFormat="1" applyFont="1" applyFill="1" applyBorder="1" applyAlignment="1">
      <alignment horizontal="right"/>
      <protection/>
    </xf>
    <xf numFmtId="49" fontId="43" fillId="0" borderId="12" xfId="55" applyNumberFormat="1" applyFont="1" applyBorder="1" applyAlignment="1">
      <alignment horizontal="center"/>
      <protection/>
    </xf>
    <xf numFmtId="49" fontId="43" fillId="0" borderId="10" xfId="55" applyNumberFormat="1" applyFont="1" applyBorder="1" applyAlignment="1">
      <alignment horizontal="center"/>
      <protection/>
    </xf>
    <xf numFmtId="49" fontId="43" fillId="0" borderId="33" xfId="55" applyNumberFormat="1" applyFont="1" applyBorder="1" applyAlignment="1">
      <alignment horizontal="left" wrapText="1"/>
      <protection/>
    </xf>
    <xf numFmtId="49" fontId="43" fillId="0" borderId="27" xfId="55" applyNumberFormat="1" applyFont="1" applyBorder="1" applyAlignment="1">
      <alignment horizontal="left" wrapText="1"/>
      <protection/>
    </xf>
    <xf numFmtId="49" fontId="43" fillId="0" borderId="35" xfId="55" applyNumberFormat="1" applyFont="1" applyBorder="1" applyAlignment="1">
      <alignment horizontal="left" wrapText="1"/>
      <protection/>
    </xf>
    <xf numFmtId="192" fontId="43" fillId="0" borderId="27" xfId="55" applyNumberFormat="1" applyFont="1" applyBorder="1" applyAlignment="1">
      <alignment horizontal="right"/>
      <protection/>
    </xf>
    <xf numFmtId="192" fontId="43" fillId="0" borderId="35" xfId="55" applyNumberFormat="1" applyFont="1" applyBorder="1" applyAlignment="1">
      <alignment horizontal="right"/>
      <protection/>
    </xf>
    <xf numFmtId="192" fontId="43" fillId="26" borderId="33" xfId="55" applyNumberFormat="1" applyFont="1" applyFill="1" applyBorder="1" applyAlignment="1">
      <alignment horizontal="right"/>
      <protection/>
    </xf>
    <xf numFmtId="192" fontId="43" fillId="26" borderId="27" xfId="55" applyNumberFormat="1" applyFont="1" applyFill="1" applyBorder="1" applyAlignment="1">
      <alignment horizontal="right"/>
      <protection/>
    </xf>
    <xf numFmtId="192" fontId="43" fillId="26" borderId="35" xfId="55" applyNumberFormat="1" applyFont="1" applyFill="1" applyBorder="1" applyAlignment="1">
      <alignment horizontal="right"/>
      <protection/>
    </xf>
    <xf numFmtId="49" fontId="53" fillId="26" borderId="84" xfId="55" applyNumberFormat="1" applyFont="1" applyFill="1" applyBorder="1" applyAlignment="1">
      <alignment horizontal="center" vertical="center"/>
      <protection/>
    </xf>
    <xf numFmtId="49" fontId="53" fillId="26" borderId="27" xfId="55" applyNumberFormat="1" applyFont="1" applyFill="1" applyBorder="1" applyAlignment="1">
      <alignment horizontal="center" vertical="center"/>
      <protection/>
    </xf>
    <xf numFmtId="49" fontId="53" fillId="26" borderId="35" xfId="55" applyNumberFormat="1" applyFont="1" applyFill="1" applyBorder="1" applyAlignment="1">
      <alignment horizontal="center" vertical="center"/>
      <protection/>
    </xf>
    <xf numFmtId="49" fontId="53" fillId="26" borderId="33" xfId="55" applyNumberFormat="1" applyFont="1" applyFill="1" applyBorder="1" applyAlignment="1">
      <alignment horizontal="center" vertical="center" wrapText="1"/>
      <protection/>
    </xf>
    <xf numFmtId="49" fontId="53" fillId="26" borderId="27" xfId="55" applyNumberFormat="1" applyFont="1" applyFill="1" applyBorder="1" applyAlignment="1">
      <alignment horizontal="center" vertical="center" wrapText="1"/>
      <protection/>
    </xf>
    <xf numFmtId="49" fontId="53" fillId="26" borderId="35" xfId="55" applyNumberFormat="1" applyFont="1" applyFill="1" applyBorder="1" applyAlignment="1">
      <alignment horizontal="center" vertical="center" wrapText="1"/>
      <protection/>
    </xf>
    <xf numFmtId="49" fontId="53" fillId="26" borderId="10" xfId="55" applyNumberFormat="1" applyFont="1" applyFill="1" applyBorder="1" applyAlignment="1">
      <alignment horizontal="center" wrapText="1"/>
      <protection/>
    </xf>
    <xf numFmtId="49" fontId="43" fillId="0" borderId="84" xfId="55" applyNumberFormat="1" applyFont="1" applyBorder="1" applyAlignment="1">
      <alignment horizontal="center"/>
      <protection/>
    </xf>
    <xf numFmtId="49" fontId="43" fillId="0" borderId="27" xfId="55" applyNumberFormat="1" applyFont="1" applyBorder="1" applyAlignment="1">
      <alignment horizontal="center"/>
      <protection/>
    </xf>
    <xf numFmtId="49" fontId="43" fillId="0" borderId="35" xfId="55" applyNumberFormat="1" applyFont="1" applyBorder="1" applyAlignment="1">
      <alignment horizontal="center"/>
      <protection/>
    </xf>
    <xf numFmtId="192" fontId="53" fillId="0" borderId="33" xfId="55" applyNumberFormat="1" applyFont="1" applyBorder="1" applyAlignment="1">
      <alignment horizontal="right"/>
      <protection/>
    </xf>
    <xf numFmtId="0" fontId="53" fillId="0" borderId="27" xfId="55" applyNumberFormat="1" applyFont="1" applyBorder="1" applyAlignment="1">
      <alignment horizontal="right"/>
      <protection/>
    </xf>
    <xf numFmtId="0" fontId="53" fillId="0" borderId="47" xfId="55" applyNumberFormat="1" applyFont="1" applyBorder="1" applyAlignment="1">
      <alignment horizontal="right"/>
      <protection/>
    </xf>
    <xf numFmtId="49" fontId="43" fillId="0" borderId="33" xfId="55" applyNumberFormat="1" applyFont="1" applyBorder="1" applyAlignment="1">
      <alignment horizontal="center" wrapText="1"/>
      <protection/>
    </xf>
    <xf numFmtId="49" fontId="43" fillId="0" borderId="27" xfId="55" applyNumberFormat="1" applyFont="1" applyBorder="1" applyAlignment="1">
      <alignment horizontal="center" wrapText="1"/>
      <protection/>
    </xf>
    <xf numFmtId="49" fontId="43" fillId="0" borderId="35" xfId="55" applyNumberFormat="1" applyFont="1" applyBorder="1" applyAlignment="1">
      <alignment horizontal="center" wrapText="1"/>
      <protection/>
    </xf>
    <xf numFmtId="0" fontId="43" fillId="0" borderId="35" xfId="55" applyNumberFormat="1" applyFont="1" applyBorder="1" applyAlignment="1">
      <alignment horizontal="right"/>
      <protection/>
    </xf>
    <xf numFmtId="192" fontId="43" fillId="0" borderId="10" xfId="55" applyNumberFormat="1" applyFont="1" applyBorder="1" applyAlignment="1">
      <alignment horizontal="right"/>
      <protection/>
    </xf>
    <xf numFmtId="49" fontId="53" fillId="0" borderId="84" xfId="55" applyNumberFormat="1" applyFont="1" applyBorder="1" applyAlignment="1">
      <alignment horizontal="center"/>
      <protection/>
    </xf>
    <xf numFmtId="49" fontId="53" fillId="0" borderId="27" xfId="55" applyNumberFormat="1" applyFont="1" applyBorder="1" applyAlignment="1">
      <alignment horizontal="center"/>
      <protection/>
    </xf>
    <xf numFmtId="49" fontId="53" fillId="0" borderId="35" xfId="55" applyNumberFormat="1" applyFont="1" applyBorder="1" applyAlignment="1">
      <alignment horizontal="center"/>
      <protection/>
    </xf>
    <xf numFmtId="49" fontId="53" fillId="0" borderId="33" xfId="55" applyNumberFormat="1" applyFont="1" applyBorder="1" applyAlignment="1">
      <alignment horizontal="center" wrapText="1"/>
      <protection/>
    </xf>
    <xf numFmtId="49" fontId="53" fillId="0" borderId="27" xfId="55" applyNumberFormat="1" applyFont="1" applyBorder="1" applyAlignment="1">
      <alignment horizontal="center" wrapText="1"/>
      <protection/>
    </xf>
    <xf numFmtId="49" fontId="53" fillId="0" borderId="35" xfId="55" applyNumberFormat="1" applyFont="1" applyBorder="1" applyAlignment="1">
      <alignment horizontal="center" wrapText="1"/>
      <protection/>
    </xf>
    <xf numFmtId="0" fontId="53" fillId="0" borderId="35" xfId="55" applyNumberFormat="1" applyFont="1" applyBorder="1" applyAlignment="1">
      <alignment horizontal="right"/>
      <protection/>
    </xf>
    <xf numFmtId="0" fontId="43" fillId="0" borderId="10" xfId="55" applyNumberFormat="1" applyFont="1" applyBorder="1" applyAlignment="1">
      <alignment horizontal="right"/>
      <protection/>
    </xf>
    <xf numFmtId="192" fontId="53" fillId="0" borderId="10" xfId="55" applyNumberFormat="1" applyFont="1" applyBorder="1" applyAlignment="1">
      <alignment horizontal="right"/>
      <protection/>
    </xf>
    <xf numFmtId="0" fontId="53" fillId="0" borderId="10" xfId="55" applyNumberFormat="1" applyFont="1" applyBorder="1" applyAlignment="1">
      <alignment horizontal="right"/>
      <protection/>
    </xf>
    <xf numFmtId="0" fontId="53" fillId="0" borderId="11" xfId="55" applyNumberFormat="1" applyFont="1" applyBorder="1" applyAlignment="1">
      <alignment horizontal="right"/>
      <protection/>
    </xf>
    <xf numFmtId="49" fontId="43" fillId="0" borderId="33" xfId="55" applyNumberFormat="1" applyFont="1" applyBorder="1" applyAlignment="1">
      <alignment horizontal="center"/>
      <protection/>
    </xf>
    <xf numFmtId="0" fontId="43" fillId="0" borderId="33" xfId="55" applyNumberFormat="1" applyFont="1" applyBorder="1" applyAlignment="1">
      <alignment horizontal="right"/>
      <protection/>
    </xf>
    <xf numFmtId="49" fontId="53" fillId="0" borderId="12" xfId="55" applyNumberFormat="1" applyFont="1" applyBorder="1" applyAlignment="1">
      <alignment horizontal="center"/>
      <protection/>
    </xf>
    <xf numFmtId="49" fontId="53" fillId="0" borderId="10" xfId="55" applyNumberFormat="1" applyFont="1" applyBorder="1" applyAlignment="1">
      <alignment horizontal="center"/>
      <protection/>
    </xf>
    <xf numFmtId="49" fontId="53" fillId="0" borderId="33" xfId="55" applyNumberFormat="1" applyFont="1" applyBorder="1" applyAlignment="1">
      <alignment horizontal="center"/>
      <protection/>
    </xf>
    <xf numFmtId="0" fontId="43" fillId="0" borderId="11" xfId="55" applyNumberFormat="1" applyFont="1" applyBorder="1" applyAlignment="1">
      <alignment horizontal="right"/>
      <protection/>
    </xf>
    <xf numFmtId="49" fontId="53" fillId="0" borderId="10" xfId="55" applyNumberFormat="1" applyFont="1" applyBorder="1" applyAlignment="1">
      <alignment horizontal="left"/>
      <protection/>
    </xf>
    <xf numFmtId="49" fontId="43" fillId="0" borderId="10" xfId="55" applyNumberFormat="1" applyFont="1" applyBorder="1" applyAlignment="1">
      <alignment horizontal="left"/>
      <protection/>
    </xf>
    <xf numFmtId="192" fontId="53" fillId="26" borderId="10" xfId="55" applyNumberFormat="1" applyFont="1" applyFill="1" applyBorder="1" applyAlignment="1">
      <alignment horizontal="right"/>
      <protection/>
    </xf>
    <xf numFmtId="0" fontId="53" fillId="26" borderId="10" xfId="55" applyNumberFormat="1" applyFont="1" applyFill="1" applyBorder="1" applyAlignment="1">
      <alignment horizontal="right"/>
      <protection/>
    </xf>
    <xf numFmtId="0" fontId="53" fillId="26" borderId="11" xfId="55" applyNumberFormat="1" applyFont="1" applyFill="1" applyBorder="1" applyAlignment="1">
      <alignment horizontal="right"/>
      <protection/>
    </xf>
    <xf numFmtId="49" fontId="53" fillId="0" borderId="48" xfId="55" applyNumberFormat="1" applyFont="1" applyBorder="1" applyAlignment="1">
      <alignment horizontal="center"/>
      <protection/>
    </xf>
    <xf numFmtId="49" fontId="53" fillId="0" borderId="29" xfId="55" applyNumberFormat="1" applyFont="1" applyBorder="1" applyAlignment="1">
      <alignment horizontal="center"/>
      <protection/>
    </xf>
    <xf numFmtId="49" fontId="53" fillId="0" borderId="80" xfId="55" applyNumberFormat="1" applyFont="1" applyBorder="1" applyAlignment="1">
      <alignment horizontal="center"/>
      <protection/>
    </xf>
    <xf numFmtId="0" fontId="53" fillId="0" borderId="85" xfId="55" applyNumberFormat="1" applyFont="1" applyBorder="1" applyAlignment="1">
      <alignment horizontal="right" vertical="center"/>
      <protection/>
    </xf>
    <xf numFmtId="0" fontId="53" fillId="0" borderId="0" xfId="55" applyNumberFormat="1" applyFont="1" applyBorder="1" applyAlignment="1">
      <alignment horizontal="right" vertical="center"/>
      <protection/>
    </xf>
    <xf numFmtId="0" fontId="53" fillId="0" borderId="86" xfId="55" applyNumberFormat="1" applyFont="1" applyBorder="1" applyAlignment="1">
      <alignment horizontal="right" vertical="center"/>
      <protection/>
    </xf>
    <xf numFmtId="49" fontId="53" fillId="0" borderId="85" xfId="55" applyNumberFormat="1" applyFont="1" applyBorder="1" applyAlignment="1">
      <alignment horizontal="center"/>
      <protection/>
    </xf>
    <xf numFmtId="49" fontId="53" fillId="0" borderId="0" xfId="55" applyNumberFormat="1" applyFont="1" applyBorder="1" applyAlignment="1">
      <alignment horizontal="center"/>
      <protection/>
    </xf>
    <xf numFmtId="49" fontId="53" fillId="0" borderId="87" xfId="55" applyNumberFormat="1" applyFont="1" applyBorder="1" applyAlignment="1">
      <alignment horizontal="center"/>
      <protection/>
    </xf>
    <xf numFmtId="49" fontId="53" fillId="26" borderId="12" xfId="55" applyNumberFormat="1" applyFont="1" applyFill="1" applyBorder="1" applyAlignment="1">
      <alignment horizontal="center"/>
      <protection/>
    </xf>
    <xf numFmtId="49" fontId="53" fillId="26" borderId="10" xfId="55" applyNumberFormat="1" applyFont="1" applyFill="1" applyBorder="1" applyAlignment="1">
      <alignment horizontal="center"/>
      <protection/>
    </xf>
    <xf numFmtId="49" fontId="53" fillId="26" borderId="33" xfId="55" applyNumberFormat="1" applyFont="1" applyFill="1" applyBorder="1" applyAlignment="1">
      <alignment horizontal="center"/>
      <protection/>
    </xf>
    <xf numFmtId="49" fontId="53" fillId="26" borderId="27" xfId="55" applyNumberFormat="1" applyFont="1" applyFill="1" applyBorder="1" applyAlignment="1">
      <alignment horizontal="center"/>
      <protection/>
    </xf>
    <xf numFmtId="49" fontId="53" fillId="26" borderId="35" xfId="55" applyNumberFormat="1" applyFont="1" applyFill="1" applyBorder="1" applyAlignment="1">
      <alignment horizontal="center"/>
      <protection/>
    </xf>
    <xf numFmtId="49" fontId="53" fillId="0" borderId="15" xfId="55" applyNumberFormat="1" applyFont="1" applyBorder="1" applyAlignment="1">
      <alignment horizontal="center" vertical="center"/>
      <protection/>
    </xf>
    <xf numFmtId="49" fontId="53" fillId="0" borderId="0" xfId="55" applyNumberFormat="1" applyFont="1" applyBorder="1" applyAlignment="1">
      <alignment horizontal="center" vertical="center"/>
      <protection/>
    </xf>
    <xf numFmtId="49" fontId="53" fillId="0" borderId="87" xfId="55" applyNumberFormat="1" applyFont="1" applyBorder="1" applyAlignment="1">
      <alignment horizontal="center" vertical="center"/>
      <protection/>
    </xf>
    <xf numFmtId="0" fontId="53" fillId="0" borderId="87" xfId="55" applyNumberFormat="1" applyFont="1" applyBorder="1" applyAlignment="1">
      <alignment horizontal="right" vertical="center"/>
      <protection/>
    </xf>
    <xf numFmtId="49" fontId="43" fillId="0" borderId="10" xfId="55" applyNumberFormat="1" applyFont="1" applyBorder="1" applyAlignment="1">
      <alignment horizontal="left" wrapText="1"/>
      <protection/>
    </xf>
    <xf numFmtId="49" fontId="54" fillId="0" borderId="33" xfId="55" applyNumberFormat="1" applyFont="1" applyBorder="1" applyAlignment="1">
      <alignment horizontal="center" wrapText="1"/>
      <protection/>
    </xf>
    <xf numFmtId="49" fontId="54" fillId="0" borderId="27" xfId="55" applyNumberFormat="1" applyFont="1" applyBorder="1" applyAlignment="1">
      <alignment horizontal="center" wrapText="1"/>
      <protection/>
    </xf>
    <xf numFmtId="49" fontId="54" fillId="0" borderId="35" xfId="55" applyNumberFormat="1" applyFont="1" applyBorder="1" applyAlignment="1">
      <alignment horizontal="center" wrapText="1"/>
      <protection/>
    </xf>
    <xf numFmtId="192" fontId="53" fillId="0" borderId="48" xfId="55" applyNumberFormat="1" applyFont="1" applyBorder="1" applyAlignment="1">
      <alignment horizontal="right" vertical="center"/>
      <protection/>
    </xf>
    <xf numFmtId="192" fontId="53" fillId="0" borderId="27" xfId="55" applyNumberFormat="1" applyFont="1" applyBorder="1" applyAlignment="1">
      <alignment horizontal="right"/>
      <protection/>
    </xf>
    <xf numFmtId="192" fontId="53" fillId="0" borderId="35" xfId="55" applyNumberFormat="1" applyFont="1" applyBorder="1" applyAlignment="1">
      <alignment horizontal="right"/>
      <protection/>
    </xf>
    <xf numFmtId="192" fontId="53" fillId="0" borderId="47" xfId="55" applyNumberFormat="1" applyFont="1" applyBorder="1" applyAlignment="1">
      <alignment horizontal="right"/>
      <protection/>
    </xf>
    <xf numFmtId="0" fontId="43" fillId="0" borderId="33" xfId="66" applyNumberFormat="1" applyFont="1" applyFill="1" applyBorder="1" applyAlignment="1">
      <alignment horizontal="left" vertical="center" wrapText="1"/>
      <protection/>
    </xf>
    <xf numFmtId="0" fontId="43" fillId="0" borderId="27" xfId="66" applyNumberFormat="1" applyFont="1" applyFill="1" applyBorder="1" applyAlignment="1">
      <alignment horizontal="left" vertical="center" wrapText="1"/>
      <protection/>
    </xf>
    <xf numFmtId="0" fontId="43" fillId="0" borderId="35" xfId="66" applyNumberFormat="1" applyFont="1" applyFill="1" applyBorder="1" applyAlignment="1">
      <alignment horizontal="left" vertical="center" wrapText="1"/>
      <protection/>
    </xf>
    <xf numFmtId="192" fontId="43" fillId="0" borderId="47" xfId="55" applyNumberFormat="1" applyFont="1" applyBorder="1" applyAlignment="1">
      <alignment horizontal="right"/>
      <protection/>
    </xf>
    <xf numFmtId="192" fontId="53" fillId="0" borderId="33" xfId="55" applyNumberFormat="1" applyFont="1" applyBorder="1" applyAlignment="1">
      <alignment/>
      <protection/>
    </xf>
    <xf numFmtId="192" fontId="53" fillId="0" borderId="27" xfId="55" applyNumberFormat="1" applyFont="1" applyBorder="1" applyAlignment="1">
      <alignment/>
      <protection/>
    </xf>
    <xf numFmtId="192" fontId="53" fillId="0" borderId="47" xfId="55" applyNumberFormat="1" applyFont="1" applyBorder="1" applyAlignment="1">
      <alignment/>
      <protection/>
    </xf>
    <xf numFmtId="192" fontId="53" fillId="26" borderId="48" xfId="55" applyNumberFormat="1" applyFont="1" applyFill="1" applyBorder="1" applyAlignment="1">
      <alignment horizontal="right" vertical="center"/>
      <protection/>
    </xf>
    <xf numFmtId="0" fontId="53" fillId="26" borderId="29" xfId="55" applyNumberFormat="1" applyFont="1" applyFill="1" applyBorder="1" applyAlignment="1">
      <alignment horizontal="right" vertical="center"/>
      <protection/>
    </xf>
    <xf numFmtId="0" fontId="53" fillId="26" borderId="80" xfId="55" applyNumberFormat="1" applyFont="1" applyFill="1" applyBorder="1" applyAlignment="1">
      <alignment horizontal="right" vertical="center"/>
      <protection/>
    </xf>
    <xf numFmtId="0" fontId="53" fillId="26" borderId="49" xfId="55" applyNumberFormat="1" applyFont="1" applyFill="1" applyBorder="1" applyAlignment="1">
      <alignment horizontal="right" vertical="center"/>
      <protection/>
    </xf>
    <xf numFmtId="0" fontId="53" fillId="26" borderId="25" xfId="55" applyNumberFormat="1" applyFont="1" applyFill="1" applyBorder="1" applyAlignment="1">
      <alignment horizontal="right" vertical="center"/>
      <protection/>
    </xf>
    <xf numFmtId="0" fontId="53" fillId="26" borderId="70" xfId="55" applyNumberFormat="1" applyFont="1" applyFill="1" applyBorder="1" applyAlignment="1">
      <alignment horizontal="right" vertical="center"/>
      <protection/>
    </xf>
    <xf numFmtId="0" fontId="53" fillId="26" borderId="81" xfId="55" applyNumberFormat="1" applyFont="1" applyFill="1" applyBorder="1" applyAlignment="1">
      <alignment horizontal="right" vertical="center"/>
      <protection/>
    </xf>
    <xf numFmtId="0" fontId="53" fillId="26" borderId="46" xfId="55" applyNumberFormat="1" applyFont="1" applyFill="1" applyBorder="1" applyAlignment="1">
      <alignment horizontal="right" vertical="center"/>
      <protection/>
    </xf>
    <xf numFmtId="49" fontId="53" fillId="26" borderId="44" xfId="55" applyNumberFormat="1" applyFont="1" applyFill="1" applyBorder="1" applyAlignment="1">
      <alignment horizontal="center"/>
      <protection/>
    </xf>
    <xf numFmtId="49" fontId="53" fillId="26" borderId="82" xfId="55" applyNumberFormat="1" applyFont="1" applyFill="1" applyBorder="1" applyAlignment="1">
      <alignment horizontal="center" vertical="center"/>
      <protection/>
    </xf>
    <xf numFmtId="49" fontId="53" fillId="26" borderId="29" xfId="55" applyNumberFormat="1" applyFont="1" applyFill="1" applyBorder="1" applyAlignment="1">
      <alignment horizontal="center" vertical="center"/>
      <protection/>
    </xf>
    <xf numFmtId="49" fontId="53" fillId="26" borderId="80" xfId="55" applyNumberFormat="1" applyFont="1" applyFill="1" applyBorder="1" applyAlignment="1">
      <alignment horizontal="center" vertical="center"/>
      <protection/>
    </xf>
    <xf numFmtId="49" fontId="53" fillId="26" borderId="83" xfId="55" applyNumberFormat="1" applyFont="1" applyFill="1" applyBorder="1" applyAlignment="1">
      <alignment horizontal="center" vertical="center"/>
      <protection/>
    </xf>
    <xf numFmtId="49" fontId="53" fillId="26" borderId="25" xfId="55" applyNumberFormat="1" applyFont="1" applyFill="1" applyBorder="1" applyAlignment="1">
      <alignment horizontal="center" vertical="center"/>
      <protection/>
    </xf>
    <xf numFmtId="49" fontId="53" fillId="26" borderId="70" xfId="55" applyNumberFormat="1" applyFont="1" applyFill="1" applyBorder="1" applyAlignment="1">
      <alignment horizontal="center" vertical="center"/>
      <protection/>
    </xf>
    <xf numFmtId="49" fontId="53" fillId="26" borderId="30" xfId="55" applyNumberFormat="1" applyFont="1" applyFill="1" applyBorder="1" applyAlignment="1">
      <alignment horizontal="center"/>
      <protection/>
    </xf>
    <xf numFmtId="0" fontId="43" fillId="0" borderId="85" xfId="55" applyNumberFormat="1" applyFont="1" applyBorder="1" applyAlignment="1">
      <alignment horizontal="center" vertical="top"/>
      <protection/>
    </xf>
    <xf numFmtId="0" fontId="43" fillId="0" borderId="0" xfId="55" applyNumberFormat="1" applyFont="1" applyBorder="1" applyAlignment="1">
      <alignment horizontal="center" vertical="top"/>
      <protection/>
    </xf>
    <xf numFmtId="0" fontId="43" fillId="0" borderId="86" xfId="55" applyNumberFormat="1" applyFont="1" applyBorder="1" applyAlignment="1">
      <alignment horizontal="center" vertical="top"/>
      <protection/>
    </xf>
    <xf numFmtId="49" fontId="53" fillId="26" borderId="33" xfId="55" applyNumberFormat="1" applyFont="1" applyFill="1" applyBorder="1" applyAlignment="1">
      <alignment horizontal="center" vertical="center"/>
      <protection/>
    </xf>
    <xf numFmtId="192" fontId="53" fillId="26" borderId="10" xfId="55" applyNumberFormat="1" applyFont="1" applyFill="1" applyBorder="1" applyAlignment="1">
      <alignment horizontal="right" vertical="center"/>
      <protection/>
    </xf>
    <xf numFmtId="0" fontId="53" fillId="26" borderId="10" xfId="55" applyNumberFormat="1" applyFont="1" applyFill="1" applyBorder="1" applyAlignment="1">
      <alignment horizontal="right" vertical="center"/>
      <protection/>
    </xf>
    <xf numFmtId="0" fontId="53" fillId="26" borderId="11" xfId="55" applyNumberFormat="1" applyFont="1" applyFill="1" applyBorder="1" applyAlignment="1">
      <alignment horizontal="right" vertical="center"/>
      <protection/>
    </xf>
    <xf numFmtId="0" fontId="43" fillId="0" borderId="77" xfId="55" applyNumberFormat="1" applyFont="1" applyBorder="1" applyAlignment="1">
      <alignment horizontal="center" vertical="top"/>
      <protection/>
    </xf>
    <xf numFmtId="0" fontId="43" fillId="0" borderId="76" xfId="55" applyNumberFormat="1" applyFont="1" applyBorder="1" applyAlignment="1">
      <alignment horizontal="center" vertical="top"/>
      <protection/>
    </xf>
    <xf numFmtId="0" fontId="43" fillId="0" borderId="87" xfId="55" applyNumberFormat="1" applyFont="1" applyBorder="1" applyAlignment="1">
      <alignment horizontal="center" vertical="top"/>
      <protection/>
    </xf>
    <xf numFmtId="0" fontId="43" fillId="0" borderId="44" xfId="55" applyNumberFormat="1" applyFont="1" applyBorder="1" applyAlignment="1">
      <alignment horizontal="center" vertical="top"/>
      <protection/>
    </xf>
    <xf numFmtId="0" fontId="43" fillId="0" borderId="48" xfId="55" applyNumberFormat="1" applyFont="1" applyBorder="1" applyAlignment="1">
      <alignment horizontal="center" vertical="top"/>
      <protection/>
    </xf>
    <xf numFmtId="0" fontId="43" fillId="0" borderId="29" xfId="55" applyNumberFormat="1" applyFont="1" applyBorder="1" applyAlignment="1">
      <alignment horizontal="center" vertical="top"/>
      <protection/>
    </xf>
    <xf numFmtId="0" fontId="43" fillId="0" borderId="80" xfId="55" applyNumberFormat="1" applyFont="1" applyBorder="1" applyAlignment="1">
      <alignment horizontal="center" vertical="top"/>
      <protection/>
    </xf>
    <xf numFmtId="0" fontId="43" fillId="0" borderId="78" xfId="55" applyNumberFormat="1" applyFont="1" applyBorder="1" applyAlignment="1">
      <alignment horizontal="center" vertical="top"/>
      <protection/>
    </xf>
    <xf numFmtId="49" fontId="21" fillId="0" borderId="25" xfId="55" applyNumberFormat="1" applyFont="1" applyBorder="1" applyAlignment="1">
      <alignment horizontal="left"/>
      <protection/>
    </xf>
    <xf numFmtId="49" fontId="21" fillId="0" borderId="25" xfId="55" applyNumberFormat="1" applyFont="1" applyBorder="1" applyAlignment="1">
      <alignment horizontal="center"/>
      <protection/>
    </xf>
    <xf numFmtId="49" fontId="21" fillId="0" borderId="0" xfId="55" applyNumberFormat="1" applyFont="1" applyBorder="1" applyAlignment="1">
      <alignment horizontal="right"/>
      <protection/>
    </xf>
    <xf numFmtId="0" fontId="31" fillId="0" borderId="0" xfId="55" applyNumberFormat="1" applyFont="1" applyBorder="1" applyAlignment="1">
      <alignment horizontal="center"/>
      <protection/>
    </xf>
    <xf numFmtId="0" fontId="43" fillId="0" borderId="16" xfId="55" applyNumberFormat="1" applyFont="1" applyBorder="1" applyAlignment="1">
      <alignment horizontal="center" vertical="top"/>
      <protection/>
    </xf>
    <xf numFmtId="0" fontId="43" fillId="0" borderId="17" xfId="55" applyNumberFormat="1" applyFont="1" applyBorder="1" applyAlignment="1">
      <alignment horizontal="center" vertical="top"/>
      <protection/>
    </xf>
    <xf numFmtId="0" fontId="43" fillId="0" borderId="37" xfId="55" applyNumberFormat="1" applyFont="1" applyBorder="1" applyAlignment="1">
      <alignment horizontal="center" vertical="top"/>
      <protection/>
    </xf>
    <xf numFmtId="0" fontId="43" fillId="0" borderId="54" xfId="55" applyNumberFormat="1" applyFont="1" applyBorder="1" applyAlignment="1">
      <alignment horizontal="center" vertical="top"/>
      <protection/>
    </xf>
    <xf numFmtId="0" fontId="43" fillId="0" borderId="69" xfId="55" applyNumberFormat="1" applyFont="1" applyBorder="1" applyAlignment="1">
      <alignment horizontal="center" vertical="top"/>
      <protection/>
    </xf>
    <xf numFmtId="0" fontId="43" fillId="0" borderId="18" xfId="55" applyNumberFormat="1" applyFont="1" applyBorder="1" applyAlignment="1">
      <alignment horizontal="center" vertical="top"/>
      <protection/>
    </xf>
    <xf numFmtId="0" fontId="21" fillId="0" borderId="0" xfId="55" applyNumberFormat="1" applyFont="1" applyBorder="1" applyAlignment="1">
      <alignment horizontal="right"/>
      <protection/>
    </xf>
    <xf numFmtId="192" fontId="21" fillId="0" borderId="33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right" vertical="center"/>
    </xf>
    <xf numFmtId="0" fontId="21" fillId="0" borderId="33" xfId="0" applyNumberFormat="1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right" vertical="center"/>
    </xf>
    <xf numFmtId="192" fontId="21" fillId="0" borderId="27" xfId="0" applyNumberFormat="1" applyFont="1" applyBorder="1" applyAlignment="1">
      <alignment horizontal="center" vertical="center"/>
    </xf>
    <xf numFmtId="192" fontId="21" fillId="0" borderId="35" xfId="0" applyNumberFormat="1" applyFont="1" applyBorder="1" applyAlignment="1">
      <alignment horizontal="center" vertical="center"/>
    </xf>
    <xf numFmtId="0" fontId="50" fillId="0" borderId="33" xfId="0" applyNumberFormat="1" applyFont="1" applyBorder="1" applyAlignment="1">
      <alignment horizontal="center" vertical="center"/>
    </xf>
    <xf numFmtId="0" fontId="50" fillId="0" borderId="27" xfId="0" applyNumberFormat="1" applyFont="1" applyBorder="1" applyAlignment="1">
      <alignment horizontal="center" vertical="center"/>
    </xf>
    <xf numFmtId="0" fontId="50" fillId="0" borderId="35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/>
    </xf>
    <xf numFmtId="192" fontId="50" fillId="0" borderId="33" xfId="0" applyNumberFormat="1" applyFont="1" applyBorder="1" applyAlignment="1">
      <alignment horizontal="center" vertical="center"/>
    </xf>
    <xf numFmtId="192" fontId="50" fillId="0" borderId="27" xfId="0" applyNumberFormat="1" applyFont="1" applyBorder="1" applyAlignment="1">
      <alignment horizontal="center" vertical="center"/>
    </xf>
    <xf numFmtId="192" fontId="50" fillId="0" borderId="35" xfId="0" applyNumberFormat="1" applyFont="1" applyBorder="1" applyAlignment="1">
      <alignment horizontal="center" vertical="center"/>
    </xf>
    <xf numFmtId="49" fontId="53" fillId="0" borderId="33" xfId="0" applyNumberFormat="1" applyFont="1" applyBorder="1" applyAlignment="1">
      <alignment horizontal="center"/>
    </xf>
    <xf numFmtId="49" fontId="53" fillId="0" borderId="27" xfId="0" applyNumberFormat="1" applyFont="1" applyBorder="1" applyAlignment="1">
      <alignment horizontal="center"/>
    </xf>
    <xf numFmtId="49" fontId="53" fillId="0" borderId="35" xfId="0" applyNumberFormat="1" applyFont="1" applyBorder="1" applyAlignment="1">
      <alignment horizontal="center"/>
    </xf>
    <xf numFmtId="0" fontId="21" fillId="26" borderId="33" xfId="0" applyNumberFormat="1" applyFont="1" applyFill="1" applyBorder="1" applyAlignment="1">
      <alignment horizontal="center" vertical="center"/>
    </xf>
    <xf numFmtId="0" fontId="21" fillId="26" borderId="27" xfId="0" applyNumberFormat="1" applyFont="1" applyFill="1" applyBorder="1" applyAlignment="1">
      <alignment horizontal="center" vertical="center"/>
    </xf>
    <xf numFmtId="0" fontId="21" fillId="26" borderId="35" xfId="0" applyNumberFormat="1" applyFont="1" applyFill="1" applyBorder="1" applyAlignment="1">
      <alignment horizontal="center" vertical="center"/>
    </xf>
    <xf numFmtId="49" fontId="43" fillId="0" borderId="33" xfId="0" applyNumberFormat="1" applyFont="1" applyBorder="1" applyAlignment="1">
      <alignment horizontal="center"/>
    </xf>
    <xf numFmtId="49" fontId="43" fillId="0" borderId="27" xfId="0" applyNumberFormat="1" applyFont="1" applyBorder="1" applyAlignment="1">
      <alignment horizontal="center"/>
    </xf>
    <xf numFmtId="49" fontId="43" fillId="0" borderId="35" xfId="0" applyNumberFormat="1" applyFont="1" applyBorder="1" applyAlignment="1">
      <alignment horizontal="center"/>
    </xf>
    <xf numFmtId="49" fontId="43" fillId="0" borderId="33" xfId="55" applyNumberFormat="1" applyFont="1" applyBorder="1" applyAlignment="1">
      <alignment horizontal="left" vertical="center" wrapText="1"/>
      <protection/>
    </xf>
    <xf numFmtId="49" fontId="43" fillId="0" borderId="27" xfId="55" applyNumberFormat="1" applyFont="1" applyBorder="1" applyAlignment="1">
      <alignment horizontal="left" vertical="center" wrapText="1"/>
      <protection/>
    </xf>
    <xf numFmtId="49" fontId="43" fillId="0" borderId="35" xfId="55" applyNumberFormat="1" applyFont="1" applyBorder="1" applyAlignment="1">
      <alignment horizontal="left" vertical="center" wrapText="1"/>
      <protection/>
    </xf>
    <xf numFmtId="3" fontId="53" fillId="0" borderId="33" xfId="66" applyNumberFormat="1" applyFont="1" applyFill="1" applyBorder="1" applyAlignment="1">
      <alignment horizontal="center" vertical="center" wrapText="1"/>
      <protection/>
    </xf>
    <xf numFmtId="3" fontId="53" fillId="0" borderId="27" xfId="66" applyNumberFormat="1" applyFont="1" applyFill="1" applyBorder="1" applyAlignment="1">
      <alignment horizontal="center" vertical="center" wrapText="1"/>
      <protection/>
    </xf>
    <xf numFmtId="3" fontId="53" fillId="0" borderId="35" xfId="66" applyNumberFormat="1" applyFont="1" applyFill="1" applyBorder="1" applyAlignment="1">
      <alignment horizontal="center" vertical="center" wrapText="1"/>
      <protection/>
    </xf>
    <xf numFmtId="3" fontId="43" fillId="0" borderId="33" xfId="66" applyNumberFormat="1" applyFont="1" applyFill="1" applyBorder="1" applyAlignment="1">
      <alignment horizontal="left" vertical="center" wrapText="1"/>
      <protection/>
    </xf>
    <xf numFmtId="3" fontId="43" fillId="0" borderId="27" xfId="66" applyNumberFormat="1" applyFont="1" applyFill="1" applyBorder="1" applyAlignment="1">
      <alignment horizontal="left" vertical="center" wrapText="1"/>
      <protection/>
    </xf>
    <xf numFmtId="3" fontId="43" fillId="0" borderId="35" xfId="66" applyNumberFormat="1" applyFont="1" applyFill="1" applyBorder="1" applyAlignment="1">
      <alignment horizontal="left" vertical="center" wrapText="1"/>
      <protection/>
    </xf>
    <xf numFmtId="49" fontId="53" fillId="0" borderId="33" xfId="0" applyNumberFormat="1" applyFont="1" applyBorder="1" applyAlignment="1">
      <alignment horizontal="center" vertical="center"/>
    </xf>
    <xf numFmtId="49" fontId="53" fillId="0" borderId="27" xfId="0" applyNumberFormat="1" applyFont="1" applyBorder="1" applyAlignment="1">
      <alignment horizontal="center" vertical="center"/>
    </xf>
    <xf numFmtId="49" fontId="53" fillId="0" borderId="35" xfId="0" applyNumberFormat="1" applyFont="1" applyBorder="1" applyAlignment="1">
      <alignment horizontal="center" vertical="center"/>
    </xf>
    <xf numFmtId="49" fontId="53" fillId="0" borderId="33" xfId="55" applyNumberFormat="1" applyFont="1" applyBorder="1" applyAlignment="1">
      <alignment horizontal="center" vertical="center" wrapText="1"/>
      <protection/>
    </xf>
    <xf numFmtId="49" fontId="53" fillId="0" borderId="27" xfId="55" applyNumberFormat="1" applyFont="1" applyBorder="1" applyAlignment="1">
      <alignment horizontal="center" vertical="center" wrapText="1"/>
      <protection/>
    </xf>
    <xf numFmtId="49" fontId="53" fillId="0" borderId="35" xfId="55" applyNumberFormat="1" applyFont="1" applyBorder="1" applyAlignment="1">
      <alignment horizontal="center" vertical="center" wrapText="1"/>
      <protection/>
    </xf>
    <xf numFmtId="0" fontId="21" fillId="0" borderId="33" xfId="0" applyNumberFormat="1" applyFont="1" applyBorder="1" applyAlignment="1">
      <alignment horizontal="right" vertical="center"/>
    </xf>
    <xf numFmtId="0" fontId="21" fillId="0" borderId="27" xfId="0" applyNumberFormat="1" applyFont="1" applyBorder="1" applyAlignment="1">
      <alignment horizontal="right" vertical="center"/>
    </xf>
    <xf numFmtId="0" fontId="21" fillId="0" borderId="35" xfId="0" applyNumberFormat="1" applyFont="1" applyBorder="1" applyAlignment="1">
      <alignment horizontal="right" vertical="center"/>
    </xf>
    <xf numFmtId="192" fontId="21" fillId="0" borderId="33" xfId="0" applyNumberFormat="1" applyFont="1" applyBorder="1" applyAlignment="1">
      <alignment horizontal="right" vertical="center"/>
    </xf>
    <xf numFmtId="192" fontId="21" fillId="0" borderId="27" xfId="0" applyNumberFormat="1" applyFont="1" applyBorder="1" applyAlignment="1">
      <alignment horizontal="right" vertical="center"/>
    </xf>
    <xf numFmtId="192" fontId="21" fillId="0" borderId="35" xfId="0" applyNumberFormat="1" applyFont="1" applyBorder="1" applyAlignment="1">
      <alignment horizontal="right" vertical="center"/>
    </xf>
    <xf numFmtId="3" fontId="43" fillId="0" borderId="33" xfId="66" applyNumberFormat="1" applyFont="1" applyFill="1" applyBorder="1" applyAlignment="1">
      <alignment horizontal="center" vertical="center" wrapText="1"/>
      <protection/>
    </xf>
    <xf numFmtId="3" fontId="43" fillId="0" borderId="27" xfId="66" applyNumberFormat="1" applyFont="1" applyFill="1" applyBorder="1" applyAlignment="1">
      <alignment horizontal="center" vertical="center" wrapText="1"/>
      <protection/>
    </xf>
    <xf numFmtId="3" fontId="43" fillId="0" borderId="35" xfId="66" applyNumberFormat="1" applyFont="1" applyFill="1" applyBorder="1" applyAlignment="1">
      <alignment horizontal="center" vertical="center" wrapText="1"/>
      <protection/>
    </xf>
    <xf numFmtId="49" fontId="43" fillId="0" borderId="33" xfId="0" applyNumberFormat="1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0" fontId="43" fillId="25" borderId="33" xfId="66" applyNumberFormat="1" applyFont="1" applyFill="1" applyBorder="1" applyAlignment="1">
      <alignment horizontal="left" vertical="center" wrapText="1"/>
      <protection/>
    </xf>
    <xf numFmtId="0" fontId="43" fillId="25" borderId="27" xfId="66" applyNumberFormat="1" applyFont="1" applyFill="1" applyBorder="1" applyAlignment="1">
      <alignment horizontal="left" vertical="center" wrapText="1"/>
      <protection/>
    </xf>
    <xf numFmtId="0" fontId="43" fillId="25" borderId="35" xfId="66" applyNumberFormat="1" applyFont="1" applyFill="1" applyBorder="1" applyAlignment="1">
      <alignment horizontal="left" vertical="center" wrapText="1"/>
      <protection/>
    </xf>
    <xf numFmtId="49" fontId="53" fillId="0" borderId="33" xfId="0" applyNumberFormat="1" applyFont="1" applyBorder="1" applyAlignment="1">
      <alignment horizontal="center" wrapText="1"/>
    </xf>
    <xf numFmtId="49" fontId="53" fillId="0" borderId="27" xfId="0" applyNumberFormat="1" applyFont="1" applyBorder="1" applyAlignment="1">
      <alignment horizontal="center" wrapText="1"/>
    </xf>
    <xf numFmtId="49" fontId="53" fillId="0" borderId="35" xfId="0" applyNumberFormat="1" applyFont="1" applyBorder="1" applyAlignment="1">
      <alignment horizontal="center" wrapText="1"/>
    </xf>
    <xf numFmtId="49" fontId="53" fillId="0" borderId="33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49" fontId="53" fillId="0" borderId="35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0" fontId="43" fillId="0" borderId="77" xfId="0" applyNumberFormat="1" applyFont="1" applyBorder="1" applyAlignment="1">
      <alignment horizontal="center" vertical="top"/>
    </xf>
    <xf numFmtId="0" fontId="43" fillId="0" borderId="44" xfId="0" applyNumberFormat="1" applyFont="1" applyBorder="1" applyAlignment="1">
      <alignment horizontal="center" vertical="top"/>
    </xf>
    <xf numFmtId="0" fontId="21" fillId="0" borderId="8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87" xfId="0" applyNumberFormat="1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80" xfId="0" applyNumberFormat="1" applyFont="1" applyBorder="1" applyAlignment="1">
      <alignment horizontal="center" vertical="center"/>
    </xf>
    <xf numFmtId="192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left"/>
    </xf>
    <xf numFmtId="0" fontId="50" fillId="0" borderId="0" xfId="0" applyNumberFormat="1" applyFont="1" applyBorder="1" applyAlignment="1">
      <alignment horizontal="center"/>
    </xf>
    <xf numFmtId="0" fontId="43" fillId="0" borderId="30" xfId="0" applyNumberFormat="1" applyFont="1" applyBorder="1" applyAlignment="1">
      <alignment horizontal="center" vertical="top"/>
    </xf>
    <xf numFmtId="49" fontId="43" fillId="0" borderId="33" xfId="0" applyNumberFormat="1" applyFont="1" applyBorder="1" applyAlignment="1">
      <alignment horizontal="left"/>
    </xf>
    <xf numFmtId="49" fontId="43" fillId="0" borderId="27" xfId="0" applyNumberFormat="1" applyFont="1" applyBorder="1" applyAlignment="1">
      <alignment horizontal="left"/>
    </xf>
    <xf numFmtId="49" fontId="43" fillId="0" borderId="35" xfId="0" applyNumberFormat="1" applyFont="1" applyBorder="1" applyAlignment="1">
      <alignment horizontal="left"/>
    </xf>
    <xf numFmtId="192" fontId="43" fillId="0" borderId="33" xfId="0" applyNumberFormat="1" applyFont="1" applyBorder="1" applyAlignment="1">
      <alignment horizontal="center"/>
    </xf>
    <xf numFmtId="192" fontId="43" fillId="0" borderId="27" xfId="0" applyNumberFormat="1" applyFont="1" applyBorder="1" applyAlignment="1">
      <alignment horizontal="center"/>
    </xf>
    <xf numFmtId="192" fontId="43" fillId="0" borderId="35" xfId="0" applyNumberFormat="1" applyFont="1" applyBorder="1" applyAlignment="1">
      <alignment horizontal="center"/>
    </xf>
    <xf numFmtId="192" fontId="43" fillId="0" borderId="33" xfId="0" applyNumberFormat="1" applyFont="1" applyBorder="1" applyAlignment="1">
      <alignment horizontal="right"/>
    </xf>
    <xf numFmtId="192" fontId="43" fillId="0" borderId="27" xfId="0" applyNumberFormat="1" applyFont="1" applyBorder="1" applyAlignment="1">
      <alignment horizontal="right"/>
    </xf>
    <xf numFmtId="192" fontId="43" fillId="0" borderId="35" xfId="0" applyNumberFormat="1" applyFont="1" applyBorder="1" applyAlignment="1">
      <alignment horizontal="right"/>
    </xf>
    <xf numFmtId="49" fontId="53" fillId="0" borderId="48" xfId="0" applyNumberFormat="1" applyFont="1" applyBorder="1" applyAlignment="1">
      <alignment horizontal="left" vertical="center"/>
    </xf>
    <xf numFmtId="49" fontId="53" fillId="0" borderId="29" xfId="0" applyNumberFormat="1" applyFont="1" applyBorder="1" applyAlignment="1">
      <alignment horizontal="left" vertical="center"/>
    </xf>
    <xf numFmtId="49" fontId="53" fillId="0" borderId="80" xfId="0" applyNumberFormat="1" applyFont="1" applyBorder="1" applyAlignment="1">
      <alignment horizontal="left" vertical="center"/>
    </xf>
    <xf numFmtId="49" fontId="53" fillId="0" borderId="49" xfId="0" applyNumberFormat="1" applyFont="1" applyBorder="1" applyAlignment="1">
      <alignment horizontal="left" vertical="center"/>
    </xf>
    <xf numFmtId="49" fontId="53" fillId="0" borderId="25" xfId="0" applyNumberFormat="1" applyFont="1" applyBorder="1" applyAlignment="1">
      <alignment horizontal="left" vertical="center"/>
    </xf>
    <xf numFmtId="49" fontId="53" fillId="0" borderId="70" xfId="0" applyNumberFormat="1" applyFont="1" applyBorder="1" applyAlignment="1">
      <alignment horizontal="left" vertical="center"/>
    </xf>
    <xf numFmtId="49" fontId="43" fillId="0" borderId="49" xfId="0" applyNumberFormat="1" applyFont="1" applyBorder="1" applyAlignment="1">
      <alignment horizontal="left"/>
    </xf>
    <xf numFmtId="49" fontId="43" fillId="0" borderId="25" xfId="0" applyNumberFormat="1" applyFont="1" applyBorder="1" applyAlignment="1">
      <alignment horizontal="left"/>
    </xf>
    <xf numFmtId="49" fontId="43" fillId="0" borderId="70" xfId="0" applyNumberFormat="1" applyFont="1" applyBorder="1" applyAlignment="1">
      <alignment horizontal="left"/>
    </xf>
    <xf numFmtId="192" fontId="43" fillId="0" borderId="48" xfId="0" applyNumberFormat="1" applyFont="1" applyBorder="1" applyAlignment="1">
      <alignment horizontal="right" vertical="center"/>
    </xf>
    <xf numFmtId="192" fontId="43" fillId="0" borderId="29" xfId="0" applyNumberFormat="1" applyFont="1" applyBorder="1" applyAlignment="1">
      <alignment horizontal="right" vertical="center"/>
    </xf>
    <xf numFmtId="192" fontId="43" fillId="0" borderId="80" xfId="0" applyNumberFormat="1" applyFont="1" applyBorder="1" applyAlignment="1">
      <alignment horizontal="right" vertical="center"/>
    </xf>
    <xf numFmtId="192" fontId="43" fillId="0" borderId="49" xfId="0" applyNumberFormat="1" applyFont="1" applyBorder="1" applyAlignment="1">
      <alignment horizontal="right" vertical="center"/>
    </xf>
    <xf numFmtId="192" fontId="43" fillId="0" borderId="25" xfId="0" applyNumberFormat="1" applyFont="1" applyBorder="1" applyAlignment="1">
      <alignment horizontal="right" vertical="center"/>
    </xf>
    <xf numFmtId="192" fontId="43" fillId="0" borderId="70" xfId="0" applyNumberFormat="1" applyFont="1" applyBorder="1" applyAlignment="1">
      <alignment horizontal="right" vertical="center"/>
    </xf>
    <xf numFmtId="49" fontId="43" fillId="0" borderId="48" xfId="0" applyNumberFormat="1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9" fontId="43" fillId="0" borderId="80" xfId="0" applyNumberFormat="1" applyFont="1" applyBorder="1" applyAlignment="1">
      <alignment horizontal="center" vertical="center"/>
    </xf>
    <xf numFmtId="49" fontId="43" fillId="0" borderId="49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3" fillId="0" borderId="70" xfId="0" applyNumberFormat="1" applyFont="1" applyBorder="1" applyAlignment="1">
      <alignment horizontal="center" vertical="center"/>
    </xf>
    <xf numFmtId="49" fontId="43" fillId="0" borderId="48" xfId="0" applyNumberFormat="1" applyFont="1" applyBorder="1" applyAlignment="1">
      <alignment horizontal="left"/>
    </xf>
    <xf numFmtId="49" fontId="43" fillId="0" borderId="29" xfId="0" applyNumberFormat="1" applyFont="1" applyBorder="1" applyAlignment="1">
      <alignment horizontal="left"/>
    </xf>
    <xf numFmtId="49" fontId="43" fillId="0" borderId="80" xfId="0" applyNumberFormat="1" applyFont="1" applyBorder="1" applyAlignment="1">
      <alignment horizontal="left"/>
    </xf>
    <xf numFmtId="192" fontId="43" fillId="0" borderId="48" xfId="0" applyNumberFormat="1" applyFont="1" applyBorder="1" applyAlignment="1">
      <alignment horizontal="center" vertical="center"/>
    </xf>
    <xf numFmtId="192" fontId="43" fillId="0" borderId="29" xfId="0" applyNumberFormat="1" applyFont="1" applyBorder="1" applyAlignment="1">
      <alignment horizontal="center" vertical="center"/>
    </xf>
    <xf numFmtId="192" fontId="43" fillId="0" borderId="80" xfId="0" applyNumberFormat="1" applyFont="1" applyBorder="1" applyAlignment="1">
      <alignment horizontal="center" vertical="center"/>
    </xf>
    <xf numFmtId="192" fontId="43" fillId="0" borderId="49" xfId="0" applyNumberFormat="1" applyFont="1" applyBorder="1" applyAlignment="1">
      <alignment horizontal="center" vertical="center"/>
    </xf>
    <xf numFmtId="192" fontId="43" fillId="0" borderId="25" xfId="0" applyNumberFormat="1" applyFont="1" applyBorder="1" applyAlignment="1">
      <alignment horizontal="center" vertical="center"/>
    </xf>
    <xf numFmtId="192" fontId="43" fillId="0" borderId="7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/>
    </xf>
    <xf numFmtId="0" fontId="43" fillId="0" borderId="85" xfId="0" applyNumberFormat="1" applyFont="1" applyBorder="1" applyAlignment="1">
      <alignment horizontal="center" vertical="top"/>
    </xf>
    <xf numFmtId="0" fontId="43" fillId="0" borderId="0" xfId="0" applyNumberFormat="1" applyFont="1" applyBorder="1" applyAlignment="1">
      <alignment horizontal="center" vertical="top"/>
    </xf>
    <xf numFmtId="0" fontId="43" fillId="0" borderId="87" xfId="0" applyNumberFormat="1" applyFont="1" applyBorder="1" applyAlignment="1">
      <alignment horizontal="center" vertical="top"/>
    </xf>
    <xf numFmtId="0" fontId="43" fillId="0" borderId="49" xfId="0" applyNumberFormat="1" applyFont="1" applyBorder="1" applyAlignment="1">
      <alignment horizontal="center" vertical="top"/>
    </xf>
    <xf numFmtId="0" fontId="43" fillId="0" borderId="25" xfId="0" applyNumberFormat="1" applyFont="1" applyBorder="1" applyAlignment="1">
      <alignment horizontal="center" vertical="top"/>
    </xf>
    <xf numFmtId="0" fontId="43" fillId="0" borderId="70" xfId="0" applyNumberFormat="1" applyFont="1" applyBorder="1" applyAlignment="1">
      <alignment horizontal="center" vertical="top"/>
    </xf>
    <xf numFmtId="0" fontId="43" fillId="0" borderId="33" xfId="0" applyNumberFormat="1" applyFont="1" applyBorder="1" applyAlignment="1">
      <alignment horizontal="center" vertical="top"/>
    </xf>
    <xf numFmtId="0" fontId="43" fillId="0" borderId="27" xfId="0" applyNumberFormat="1" applyFont="1" applyBorder="1" applyAlignment="1">
      <alignment horizontal="center" vertical="top"/>
    </xf>
    <xf numFmtId="0" fontId="43" fillId="0" borderId="35" xfId="0" applyNumberFormat="1" applyFont="1" applyBorder="1" applyAlignment="1">
      <alignment horizontal="center" vertical="top"/>
    </xf>
    <xf numFmtId="0" fontId="43" fillId="0" borderId="48" xfId="0" applyNumberFormat="1" applyFont="1" applyBorder="1" applyAlignment="1">
      <alignment horizontal="center" vertical="top"/>
    </xf>
    <xf numFmtId="0" fontId="43" fillId="0" borderId="29" xfId="0" applyNumberFormat="1" applyFont="1" applyBorder="1" applyAlignment="1">
      <alignment horizontal="center" vertical="top"/>
    </xf>
    <xf numFmtId="0" fontId="43" fillId="0" borderId="80" xfId="0" applyNumberFormat="1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57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58" fillId="0" borderId="88" xfId="0" applyNumberFormat="1" applyFont="1" applyBorder="1" applyAlignment="1">
      <alignment horizontal="center" vertical="center" wrapText="1"/>
    </xf>
    <xf numFmtId="0" fontId="58" fillId="0" borderId="89" xfId="0" applyNumberFormat="1" applyFont="1" applyBorder="1" applyAlignment="1">
      <alignment horizontal="center" vertical="center" wrapText="1"/>
    </xf>
    <xf numFmtId="0" fontId="0" fillId="0" borderId="90" xfId="0" applyNumberFormat="1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4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Обычный 2 15" xfId="56"/>
    <cellStyle name="Обычный 3" xfId="57"/>
    <cellStyle name="Обычный 37" xfId="58"/>
    <cellStyle name="Обычный 3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11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101;&#1082;&#1086;&#1085;_&#1087;&#1090;&#1086;\&#1048;&#1053;&#1042;&#1045;&#1057;&#1058;%20&#1055;&#1051;&#1040;&#1053;&#1067;,%20&#1082;&#1086;&#1088;&#1088;&#1077;&#1082;&#1090;.%20&#1080;%20&#1054;&#1058;&#1063;&#1045;&#1058;&#1067;%20&#1087;&#1086;%20&#1048;&#1055;%20&#1101;&#1083;&#1077;&#1082;&#1090;&#1088;&#1080;&#1082;&#1072;\2016%20&#1075;&#1086;&#1076;\2016%20&#1075;%20&#1082;&#1086;&#1088;&#1088;&#1077;&#1082;&#1090;&#1080;&#1088;&#1086;&#1074;&#1082;&#1072;%20&#1048;&#1055;%20&#1101;&#1083;&#1077;&#1082;&#1090;&#1088;&#1086;\&#1050;&#1086;&#1088;&#1088;&#1077;&#1082;&#1090;&#1080;&#1088;&#1086;&#1074;&#1082;&#1072;%20&#1048;&#1055;%20&#1101;&#1083;&#1077;&#1082;&#1090;&#1088;&#1080;&#1082;&#1072;%20&#1085;&#1072;%202016%20&#1075;%20&#1087;&#1083;&#1072;&#1085;%201.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.1"/>
      <sheetName val="прилож.1.5"/>
      <sheetName val="прилож.1.2."/>
      <sheetName val="пр.1.3."/>
      <sheetName val="1.4"/>
      <sheetName val="прилож.2.2"/>
      <sheetName val="прилож.4.1"/>
      <sheetName val="прилож.4.2"/>
      <sheetName val="прил.14"/>
      <sheetName val="пр.14 доп."/>
      <sheetName val="прил.2"/>
      <sheetName val="пр.1.1"/>
      <sheetName val="Лист2"/>
    </sheetNames>
    <sheetDataSet>
      <sheetData sheetId="7">
        <row r="26">
          <cell r="G26">
            <v>3.4655238816000002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zoomScale="60" zoomScaleNormal="60" zoomScalePageLayoutView="0" workbookViewId="0" topLeftCell="K1">
      <selection activeCell="A14" sqref="A14"/>
    </sheetView>
  </sheetViews>
  <sheetFormatPr defaultColWidth="9.00390625" defaultRowHeight="15.75"/>
  <cols>
    <col min="1" max="1" width="11.25390625" style="1" customWidth="1"/>
    <col min="2" max="2" width="60.625" style="1" customWidth="1"/>
    <col min="3" max="3" width="12.25390625" style="1" customWidth="1"/>
    <col min="4" max="5" width="13.50390625" style="9" customWidth="1"/>
    <col min="6" max="6" width="14.25390625" style="9" customWidth="1"/>
    <col min="7" max="7" width="15.25390625" style="9" customWidth="1"/>
    <col min="8" max="8" width="15.375" style="9" customWidth="1"/>
    <col min="9" max="9" width="15.125" style="9" customWidth="1"/>
    <col min="10" max="10" width="16.25390625" style="125" customWidth="1"/>
    <col min="11" max="22" width="10.875" style="1" customWidth="1"/>
    <col min="23" max="24" width="14.375" style="1" customWidth="1"/>
    <col min="25" max="25" width="14.125" style="1" customWidth="1"/>
    <col min="26" max="26" width="14.375" style="125" customWidth="1"/>
    <col min="27" max="28" width="14.375" style="1" customWidth="1"/>
    <col min="29" max="31" width="14.375" style="27" customWidth="1"/>
    <col min="32" max="32" width="17.25390625" style="27" customWidth="1"/>
    <col min="33" max="16384" width="9.00390625" style="1" customWidth="1"/>
  </cols>
  <sheetData>
    <row r="1" spans="4:32" s="30" customFormat="1" ht="23.25">
      <c r="D1" s="33"/>
      <c r="E1" s="33"/>
      <c r="F1" s="33"/>
      <c r="G1" s="33"/>
      <c r="H1" s="33"/>
      <c r="I1" s="33"/>
      <c r="J1" s="263"/>
      <c r="Z1" s="263"/>
      <c r="AF1" s="493" t="s">
        <v>351</v>
      </c>
    </row>
    <row r="2" spans="4:32" s="30" customFormat="1" ht="23.25">
      <c r="D2" s="33"/>
      <c r="E2" s="33"/>
      <c r="F2" s="33"/>
      <c r="G2" s="33"/>
      <c r="H2" s="33"/>
      <c r="I2" s="33"/>
      <c r="J2" s="263"/>
      <c r="Z2" s="263"/>
      <c r="AF2" s="493" t="s">
        <v>352</v>
      </c>
    </row>
    <row r="3" spans="4:32" s="30" customFormat="1" ht="23.25">
      <c r="D3" s="33"/>
      <c r="E3" s="33"/>
      <c r="F3" s="33"/>
      <c r="G3" s="33"/>
      <c r="H3" s="33"/>
      <c r="I3" s="33"/>
      <c r="J3" s="263"/>
      <c r="Z3" s="263"/>
      <c r="AF3" s="493" t="s">
        <v>353</v>
      </c>
    </row>
    <row r="4" spans="4:32" s="30" customFormat="1" ht="23.25">
      <c r="D4" s="33"/>
      <c r="E4" s="33"/>
      <c r="F4" s="33"/>
      <c r="G4" s="33"/>
      <c r="H4" s="33"/>
      <c r="I4" s="33"/>
      <c r="J4" s="263"/>
      <c r="Z4" s="263"/>
      <c r="AF4" s="493" t="s">
        <v>354</v>
      </c>
    </row>
    <row r="5" spans="4:32" s="30" customFormat="1" ht="15.75" customHeight="1">
      <c r="D5" s="33"/>
      <c r="E5" s="33"/>
      <c r="F5" s="33"/>
      <c r="G5" s="33"/>
      <c r="H5" s="33"/>
      <c r="I5" s="33"/>
      <c r="J5" s="263"/>
      <c r="Z5" s="263"/>
      <c r="AF5" s="31"/>
    </row>
    <row r="6" spans="2:32" s="30" customFormat="1" ht="23.25">
      <c r="B6" s="117"/>
      <c r="D6" s="33"/>
      <c r="E6" s="33"/>
      <c r="F6" s="33"/>
      <c r="G6" s="33"/>
      <c r="H6" s="33"/>
      <c r="I6" s="33"/>
      <c r="J6" s="263"/>
      <c r="Z6" s="263"/>
      <c r="AB6" s="36"/>
      <c r="AC6" s="36"/>
      <c r="AD6" s="36"/>
      <c r="AE6" s="36"/>
      <c r="AF6" s="32" t="s">
        <v>43</v>
      </c>
    </row>
    <row r="7" spans="2:32" s="30" customFormat="1" ht="27" customHeight="1">
      <c r="B7" s="36"/>
      <c r="D7" s="33"/>
      <c r="E7" s="33"/>
      <c r="F7" s="33"/>
      <c r="G7" s="33"/>
      <c r="H7" s="33"/>
      <c r="I7" s="33"/>
      <c r="J7" s="263"/>
      <c r="Z7" s="263"/>
      <c r="AA7" s="720" t="s">
        <v>292</v>
      </c>
      <c r="AB7" s="721"/>
      <c r="AC7" s="721"/>
      <c r="AD7" s="721"/>
      <c r="AE7" s="721"/>
      <c r="AF7" s="721"/>
    </row>
    <row r="8" spans="2:32" s="30" customFormat="1" ht="23.25">
      <c r="B8" s="36"/>
      <c r="D8" s="33"/>
      <c r="E8" s="33"/>
      <c r="F8" s="33"/>
      <c r="G8" s="33"/>
      <c r="H8" s="33"/>
      <c r="I8" s="33"/>
      <c r="J8" s="263"/>
      <c r="Z8" s="263"/>
      <c r="AB8" s="36"/>
      <c r="AC8" s="36"/>
      <c r="AD8" s="36"/>
      <c r="AE8" s="36"/>
      <c r="AF8" s="32" t="s">
        <v>358</v>
      </c>
    </row>
    <row r="9" spans="2:32" s="30" customFormat="1" ht="23.25">
      <c r="B9" s="36"/>
      <c r="D9" s="33"/>
      <c r="E9" s="33"/>
      <c r="F9" s="33"/>
      <c r="G9" s="33"/>
      <c r="H9" s="33"/>
      <c r="I9" s="33"/>
      <c r="J9" s="263"/>
      <c r="Z9" s="263"/>
      <c r="AB9" s="36"/>
      <c r="AC9" s="357"/>
      <c r="AD9" s="36"/>
      <c r="AE9" s="36"/>
      <c r="AF9" s="32" t="s">
        <v>639</v>
      </c>
    </row>
    <row r="10" spans="2:32" s="30" customFormat="1" ht="24" customHeight="1">
      <c r="B10" s="36"/>
      <c r="D10" s="33"/>
      <c r="E10" s="33"/>
      <c r="F10" s="33"/>
      <c r="G10" s="33"/>
      <c r="H10" s="33"/>
      <c r="I10" s="33"/>
      <c r="J10" s="263"/>
      <c r="Z10" s="263"/>
      <c r="AB10" s="36"/>
      <c r="AC10" s="36"/>
      <c r="AD10" s="36"/>
      <c r="AE10" s="36"/>
      <c r="AF10" s="32" t="s">
        <v>236</v>
      </c>
    </row>
    <row r="11" spans="2:32" s="30" customFormat="1" ht="23.25">
      <c r="B11" s="36"/>
      <c r="D11" s="33"/>
      <c r="E11" s="33"/>
      <c r="F11" s="33"/>
      <c r="G11" s="33"/>
      <c r="H11" s="33"/>
      <c r="I11" s="33"/>
      <c r="J11" s="263"/>
      <c r="Z11" s="263"/>
      <c r="AB11" s="36"/>
      <c r="AC11" s="36"/>
      <c r="AD11" s="36"/>
      <c r="AE11" s="36"/>
      <c r="AF11" s="32" t="s">
        <v>177</v>
      </c>
    </row>
    <row r="12" spans="1:32" s="30" customFormat="1" ht="24" customHeight="1">
      <c r="A12" s="722" t="s">
        <v>8</v>
      </c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34"/>
      <c r="AD12" s="34"/>
      <c r="AE12" s="34"/>
      <c r="AF12" s="34"/>
    </row>
    <row r="13" spans="1:32" s="30" customFormat="1" ht="12.75" customHeight="1">
      <c r="A13" s="358"/>
      <c r="D13" s="33"/>
      <c r="E13" s="33"/>
      <c r="F13" s="33"/>
      <c r="G13" s="33"/>
      <c r="H13" s="33"/>
      <c r="I13" s="33"/>
      <c r="J13" s="263"/>
      <c r="X13" s="36"/>
      <c r="Y13" s="36"/>
      <c r="Z13" s="359"/>
      <c r="AA13" s="36"/>
      <c r="AB13" s="32"/>
      <c r="AC13" s="35"/>
      <c r="AD13" s="35"/>
      <c r="AE13" s="35"/>
      <c r="AF13" s="35"/>
    </row>
    <row r="14" spans="1:32" s="30" customFormat="1" ht="23.25">
      <c r="A14" s="37" t="s">
        <v>640</v>
      </c>
      <c r="D14" s="33"/>
      <c r="E14" s="33"/>
      <c r="F14" s="33"/>
      <c r="G14" s="33"/>
      <c r="H14" s="33"/>
      <c r="I14" s="33"/>
      <c r="J14" s="263"/>
      <c r="X14" s="36"/>
      <c r="Y14" s="36"/>
      <c r="Z14" s="359"/>
      <c r="AA14" s="36"/>
      <c r="AB14" s="32"/>
      <c r="AC14" s="35"/>
      <c r="AD14" s="35"/>
      <c r="AE14" s="35"/>
      <c r="AF14" s="35"/>
    </row>
    <row r="15" spans="1:32" s="30" customFormat="1" ht="12.75" customHeight="1" thickBot="1">
      <c r="A15" s="37"/>
      <c r="D15" s="33"/>
      <c r="E15" s="33"/>
      <c r="F15" s="33"/>
      <c r="G15" s="33"/>
      <c r="H15" s="33"/>
      <c r="I15" s="33"/>
      <c r="J15" s="263"/>
      <c r="X15" s="36"/>
      <c r="Y15" s="36"/>
      <c r="Z15" s="359"/>
      <c r="AA15" s="36"/>
      <c r="AB15" s="32"/>
      <c r="AC15" s="35"/>
      <c r="AD15" s="35"/>
      <c r="AE15" s="35"/>
      <c r="AF15" s="35"/>
    </row>
    <row r="16" spans="1:32" ht="21" customHeight="1" collapsed="1">
      <c r="A16" s="723" t="s">
        <v>82</v>
      </c>
      <c r="B16" s="726" t="s">
        <v>95</v>
      </c>
      <c r="C16" s="726" t="s">
        <v>117</v>
      </c>
      <c r="D16" s="729" t="s">
        <v>109</v>
      </c>
      <c r="E16" s="730"/>
      <c r="F16" s="726" t="s">
        <v>113</v>
      </c>
      <c r="G16" s="726" t="s">
        <v>114</v>
      </c>
      <c r="H16" s="726" t="s">
        <v>129</v>
      </c>
      <c r="I16" s="726" t="s">
        <v>132</v>
      </c>
      <c r="J16" s="743" t="s">
        <v>130</v>
      </c>
      <c r="K16" s="745" t="s">
        <v>98</v>
      </c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7"/>
      <c r="W16" s="748" t="s">
        <v>178</v>
      </c>
      <c r="X16" s="748"/>
      <c r="Y16" s="748"/>
      <c r="Z16" s="749"/>
      <c r="AA16" s="749"/>
      <c r="AB16" s="749"/>
      <c r="AC16" s="733" t="s">
        <v>138</v>
      </c>
      <c r="AD16" s="734"/>
      <c r="AE16" s="734"/>
      <c r="AF16" s="735"/>
    </row>
    <row r="17" spans="1:32" ht="64.5" customHeight="1">
      <c r="A17" s="724"/>
      <c r="B17" s="727"/>
      <c r="C17" s="727"/>
      <c r="D17" s="731"/>
      <c r="E17" s="732"/>
      <c r="F17" s="727"/>
      <c r="G17" s="727"/>
      <c r="H17" s="727"/>
      <c r="I17" s="727"/>
      <c r="J17" s="744"/>
      <c r="K17" s="736" t="s">
        <v>293</v>
      </c>
      <c r="L17" s="737"/>
      <c r="M17" s="736" t="s">
        <v>41</v>
      </c>
      <c r="N17" s="737"/>
      <c r="O17" s="736" t="s">
        <v>42</v>
      </c>
      <c r="P17" s="737"/>
      <c r="Q17" s="736" t="s">
        <v>1</v>
      </c>
      <c r="R17" s="737"/>
      <c r="S17" s="736" t="s">
        <v>2</v>
      </c>
      <c r="T17" s="737"/>
      <c r="U17" s="736" t="s">
        <v>99</v>
      </c>
      <c r="V17" s="737"/>
      <c r="W17" s="17" t="s">
        <v>293</v>
      </c>
      <c r="X17" s="17" t="s">
        <v>41</v>
      </c>
      <c r="Y17" s="17" t="s">
        <v>42</v>
      </c>
      <c r="Z17" s="360" t="s">
        <v>1</v>
      </c>
      <c r="AA17" s="17" t="s">
        <v>2</v>
      </c>
      <c r="AB17" s="278" t="s">
        <v>99</v>
      </c>
      <c r="AC17" s="739" t="s">
        <v>139</v>
      </c>
      <c r="AD17" s="739" t="s">
        <v>140</v>
      </c>
      <c r="AE17" s="739" t="s">
        <v>141</v>
      </c>
      <c r="AF17" s="741" t="s">
        <v>142</v>
      </c>
    </row>
    <row r="18" spans="1:32" ht="46.5" customHeight="1" thickBot="1">
      <c r="A18" s="725"/>
      <c r="B18" s="728"/>
      <c r="C18" s="23" t="s">
        <v>118</v>
      </c>
      <c r="D18" s="23" t="s">
        <v>44</v>
      </c>
      <c r="E18" s="23" t="s">
        <v>45</v>
      </c>
      <c r="F18" s="728"/>
      <c r="G18" s="728"/>
      <c r="H18" s="23" t="s">
        <v>108</v>
      </c>
      <c r="I18" s="23" t="s">
        <v>108</v>
      </c>
      <c r="J18" s="361" t="s">
        <v>108</v>
      </c>
      <c r="K18" s="23" t="s">
        <v>44</v>
      </c>
      <c r="L18" s="23" t="s">
        <v>45</v>
      </c>
      <c r="M18" s="23" t="s">
        <v>44</v>
      </c>
      <c r="N18" s="23" t="s">
        <v>45</v>
      </c>
      <c r="O18" s="23" t="s">
        <v>44</v>
      </c>
      <c r="P18" s="23" t="s">
        <v>45</v>
      </c>
      <c r="Q18" s="23" t="s">
        <v>44</v>
      </c>
      <c r="R18" s="23" t="s">
        <v>45</v>
      </c>
      <c r="S18" s="23" t="s">
        <v>44</v>
      </c>
      <c r="T18" s="23" t="s">
        <v>45</v>
      </c>
      <c r="U18" s="23" t="s">
        <v>44</v>
      </c>
      <c r="V18" s="23" t="s">
        <v>45</v>
      </c>
      <c r="W18" s="23" t="s">
        <v>108</v>
      </c>
      <c r="X18" s="23" t="s">
        <v>108</v>
      </c>
      <c r="Y18" s="23" t="s">
        <v>108</v>
      </c>
      <c r="Z18" s="361" t="s">
        <v>108</v>
      </c>
      <c r="AA18" s="23" t="s">
        <v>108</v>
      </c>
      <c r="AB18" s="362" t="s">
        <v>108</v>
      </c>
      <c r="AC18" s="740"/>
      <c r="AD18" s="740"/>
      <c r="AE18" s="740"/>
      <c r="AF18" s="742"/>
    </row>
    <row r="19" spans="1:32" ht="18" customHeight="1" thickBot="1">
      <c r="A19" s="40"/>
      <c r="B19" s="41"/>
      <c r="C19" s="42"/>
      <c r="D19" s="42"/>
      <c r="E19" s="42"/>
      <c r="F19" s="43"/>
      <c r="G19" s="43"/>
      <c r="H19" s="42"/>
      <c r="I19" s="42"/>
      <c r="J19" s="36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63"/>
      <c r="AA19" s="42"/>
      <c r="AB19" s="364"/>
      <c r="AC19" s="365"/>
      <c r="AD19" s="42"/>
      <c r="AE19" s="42"/>
      <c r="AF19" s="44"/>
    </row>
    <row r="20" spans="1:32" ht="33.75" customHeight="1">
      <c r="A20" s="45"/>
      <c r="B20" s="46" t="s">
        <v>641</v>
      </c>
      <c r="C20" s="47"/>
      <c r="D20" s="48">
        <f>D21+D60+D79+D81</f>
        <v>13.755</v>
      </c>
      <c r="E20" s="48">
        <f>E21+E60+E79+E81</f>
        <v>2.05</v>
      </c>
      <c r="F20" s="49"/>
      <c r="G20" s="49"/>
      <c r="H20" s="48">
        <f>H21+H60+H79+H81</f>
        <v>69.2083427</v>
      </c>
      <c r="I20" s="48">
        <f aca="true" t="shared" si="0" ref="I20:AA20">I21+I60+I79+I81</f>
        <v>65.26684581340001</v>
      </c>
      <c r="J20" s="48">
        <f t="shared" si="0"/>
        <v>22.7978439216</v>
      </c>
      <c r="K20" s="48">
        <f t="shared" si="0"/>
        <v>0.27</v>
      </c>
      <c r="L20" s="48">
        <f t="shared" si="0"/>
        <v>0</v>
      </c>
      <c r="M20" s="48">
        <f t="shared" si="0"/>
        <v>1.9</v>
      </c>
      <c r="N20" s="48">
        <f t="shared" si="0"/>
        <v>0</v>
      </c>
      <c r="O20" s="48">
        <f t="shared" si="0"/>
        <v>0.24000000000000002</v>
      </c>
      <c r="P20" s="48">
        <f t="shared" si="0"/>
        <v>1.05</v>
      </c>
      <c r="Q20" s="48">
        <f t="shared" si="0"/>
        <v>4.664</v>
      </c>
      <c r="R20" s="48">
        <f t="shared" si="0"/>
        <v>0.25</v>
      </c>
      <c r="S20" s="48">
        <f t="shared" si="0"/>
        <v>4.41</v>
      </c>
      <c r="T20" s="48">
        <f t="shared" si="0"/>
        <v>0.75</v>
      </c>
      <c r="U20" s="48">
        <f t="shared" si="0"/>
        <v>11.484</v>
      </c>
      <c r="V20" s="48">
        <f t="shared" si="0"/>
        <v>2.05</v>
      </c>
      <c r="W20" s="48">
        <f t="shared" si="0"/>
        <v>0.082</v>
      </c>
      <c r="X20" s="48">
        <f t="shared" si="0"/>
        <v>3.89365</v>
      </c>
      <c r="Y20" s="48">
        <f t="shared" si="0"/>
        <v>2.9470252765999994</v>
      </c>
      <c r="Z20" s="48">
        <f t="shared" si="0"/>
        <v>22.7976839216</v>
      </c>
      <c r="AA20" s="48">
        <f t="shared" si="0"/>
        <v>22.428</v>
      </c>
      <c r="AB20" s="48">
        <f>AB21+AB60+AB79+AB81</f>
        <v>52.148359198200005</v>
      </c>
      <c r="AC20" s="366"/>
      <c r="AD20" s="50"/>
      <c r="AE20" s="50"/>
      <c r="AF20" s="51"/>
    </row>
    <row r="21" spans="1:32" ht="25.5" customHeight="1">
      <c r="A21" s="268" t="s">
        <v>72</v>
      </c>
      <c r="B21" s="274" t="s">
        <v>199</v>
      </c>
      <c r="C21" s="206"/>
      <c r="D21" s="207">
        <f>D22</f>
        <v>5.87</v>
      </c>
      <c r="E21" s="207">
        <f>E22</f>
        <v>0.25</v>
      </c>
      <c r="F21" s="367"/>
      <c r="G21" s="367"/>
      <c r="H21" s="207">
        <f aca="true" t="shared" si="1" ref="H21:AB22">H22</f>
        <v>54.989722699999994</v>
      </c>
      <c r="I21" s="207">
        <f t="shared" si="1"/>
        <v>51.0482258134</v>
      </c>
      <c r="J21" s="207">
        <f t="shared" si="1"/>
        <v>19.94088804</v>
      </c>
      <c r="K21" s="207">
        <f t="shared" si="1"/>
        <v>0.27</v>
      </c>
      <c r="L21" s="207">
        <f t="shared" si="1"/>
        <v>0</v>
      </c>
      <c r="M21" s="207">
        <f t="shared" si="1"/>
        <v>1.9</v>
      </c>
      <c r="N21" s="207">
        <f t="shared" si="1"/>
        <v>0</v>
      </c>
      <c r="O21" s="207">
        <f t="shared" si="1"/>
        <v>0</v>
      </c>
      <c r="P21" s="207">
        <f t="shared" si="1"/>
        <v>0</v>
      </c>
      <c r="Q21" s="207">
        <f t="shared" si="1"/>
        <v>3.5170000000000003</v>
      </c>
      <c r="R21" s="207">
        <f t="shared" si="1"/>
        <v>0</v>
      </c>
      <c r="S21" s="207">
        <f t="shared" si="1"/>
        <v>0</v>
      </c>
      <c r="T21" s="207">
        <f t="shared" si="1"/>
        <v>0.25</v>
      </c>
      <c r="U21" s="207">
        <f t="shared" si="1"/>
        <v>5.687</v>
      </c>
      <c r="V21" s="207">
        <f t="shared" si="1"/>
        <v>0.25</v>
      </c>
      <c r="W21" s="207">
        <f t="shared" si="1"/>
        <v>0.082</v>
      </c>
      <c r="X21" s="207">
        <f t="shared" si="1"/>
        <v>3.89365</v>
      </c>
      <c r="Y21" s="207">
        <f t="shared" si="1"/>
        <v>2.3960252765999996</v>
      </c>
      <c r="Z21" s="207">
        <f t="shared" si="1"/>
        <v>19.94088804</v>
      </c>
      <c r="AA21" s="207">
        <f t="shared" si="1"/>
        <v>13.284</v>
      </c>
      <c r="AB21" s="368">
        <f t="shared" si="1"/>
        <v>39.596563316600005</v>
      </c>
      <c r="AC21" s="369"/>
      <c r="AD21" s="208"/>
      <c r="AE21" s="208"/>
      <c r="AF21" s="209"/>
    </row>
    <row r="22" spans="1:32" ht="22.5" customHeight="1">
      <c r="A22" s="24" t="s">
        <v>73</v>
      </c>
      <c r="B22" s="120" t="s">
        <v>200</v>
      </c>
      <c r="C22" s="54"/>
      <c r="D22" s="184">
        <f>D23</f>
        <v>5.87</v>
      </c>
      <c r="E22" s="184">
        <f>E23</f>
        <v>0.25</v>
      </c>
      <c r="F22" s="370"/>
      <c r="G22" s="370"/>
      <c r="H22" s="184">
        <f t="shared" si="1"/>
        <v>54.989722699999994</v>
      </c>
      <c r="I22" s="184">
        <f t="shared" si="1"/>
        <v>51.0482258134</v>
      </c>
      <c r="J22" s="184">
        <f t="shared" si="1"/>
        <v>19.94088804</v>
      </c>
      <c r="K22" s="184">
        <f t="shared" si="1"/>
        <v>0.27</v>
      </c>
      <c r="L22" s="184">
        <f t="shared" si="1"/>
        <v>0</v>
      </c>
      <c r="M22" s="184">
        <f t="shared" si="1"/>
        <v>1.9</v>
      </c>
      <c r="N22" s="184">
        <f t="shared" si="1"/>
        <v>0</v>
      </c>
      <c r="O22" s="184">
        <f t="shared" si="1"/>
        <v>0</v>
      </c>
      <c r="P22" s="184">
        <f t="shared" si="1"/>
        <v>0</v>
      </c>
      <c r="Q22" s="184">
        <f t="shared" si="1"/>
        <v>3.5170000000000003</v>
      </c>
      <c r="R22" s="184">
        <f t="shared" si="1"/>
        <v>0</v>
      </c>
      <c r="S22" s="184">
        <f t="shared" si="1"/>
        <v>0</v>
      </c>
      <c r="T22" s="184">
        <f t="shared" si="1"/>
        <v>0.25</v>
      </c>
      <c r="U22" s="184">
        <f t="shared" si="1"/>
        <v>5.687</v>
      </c>
      <c r="V22" s="184">
        <f t="shared" si="1"/>
        <v>0.25</v>
      </c>
      <c r="W22" s="184">
        <f t="shared" si="1"/>
        <v>0.082</v>
      </c>
      <c r="X22" s="184">
        <f t="shared" si="1"/>
        <v>3.89365</v>
      </c>
      <c r="Y22" s="184">
        <f t="shared" si="1"/>
        <v>2.3960252765999996</v>
      </c>
      <c r="Z22" s="184">
        <f>Z23</f>
        <v>19.94088804</v>
      </c>
      <c r="AA22" s="184">
        <f t="shared" si="1"/>
        <v>13.284</v>
      </c>
      <c r="AB22" s="184">
        <f t="shared" si="1"/>
        <v>39.596563316600005</v>
      </c>
      <c r="AC22" s="371"/>
      <c r="AD22" s="56"/>
      <c r="AE22" s="56"/>
      <c r="AF22" s="57"/>
    </row>
    <row r="23" spans="1:32" s="26" customFormat="1" ht="15.75">
      <c r="A23" s="18" t="s">
        <v>87</v>
      </c>
      <c r="B23" s="120" t="s">
        <v>201</v>
      </c>
      <c r="C23" s="54"/>
      <c r="D23" s="55">
        <f>D24+D33+D48+D50</f>
        <v>5.87</v>
      </c>
      <c r="E23" s="55">
        <f>E24+E33+E48+E50</f>
        <v>0.25</v>
      </c>
      <c r="F23" s="370"/>
      <c r="G23" s="370"/>
      <c r="H23" s="55">
        <f>H24+H33+H48+H50</f>
        <v>54.989722699999994</v>
      </c>
      <c r="I23" s="55">
        <f>I24+I33+I48+I50</f>
        <v>51.0482258134</v>
      </c>
      <c r="J23" s="55">
        <f>J24+J33+J48+J50</f>
        <v>19.94088804</v>
      </c>
      <c r="K23" s="55">
        <f>K24+K33+K48+K50</f>
        <v>0.27</v>
      </c>
      <c r="L23" s="55">
        <f aca="true" t="shared" si="2" ref="L23:AB23">L24+L33+L48+L50</f>
        <v>0</v>
      </c>
      <c r="M23" s="55">
        <f t="shared" si="2"/>
        <v>1.9</v>
      </c>
      <c r="N23" s="55">
        <f t="shared" si="2"/>
        <v>0</v>
      </c>
      <c r="O23" s="55">
        <f t="shared" si="2"/>
        <v>0</v>
      </c>
      <c r="P23" s="55">
        <f t="shared" si="2"/>
        <v>0</v>
      </c>
      <c r="Q23" s="55">
        <f t="shared" si="2"/>
        <v>3.5170000000000003</v>
      </c>
      <c r="R23" s="55">
        <f t="shared" si="2"/>
        <v>0</v>
      </c>
      <c r="S23" s="55">
        <f t="shared" si="2"/>
        <v>0</v>
      </c>
      <c r="T23" s="55">
        <f t="shared" si="2"/>
        <v>0.25</v>
      </c>
      <c r="U23" s="55">
        <f t="shared" si="2"/>
        <v>5.687</v>
      </c>
      <c r="V23" s="55">
        <f t="shared" si="2"/>
        <v>0.25</v>
      </c>
      <c r="W23" s="55">
        <f t="shared" si="2"/>
        <v>0.082</v>
      </c>
      <c r="X23" s="55">
        <f t="shared" si="2"/>
        <v>3.89365</v>
      </c>
      <c r="Y23" s="55">
        <f t="shared" si="2"/>
        <v>2.3960252765999996</v>
      </c>
      <c r="Z23" s="55">
        <f t="shared" si="2"/>
        <v>19.94088804</v>
      </c>
      <c r="AA23" s="55">
        <f t="shared" si="2"/>
        <v>13.284</v>
      </c>
      <c r="AB23" s="55">
        <f t="shared" si="2"/>
        <v>39.596563316600005</v>
      </c>
      <c r="AC23" s="371"/>
      <c r="AD23" s="56"/>
      <c r="AE23" s="56"/>
      <c r="AF23" s="57"/>
    </row>
    <row r="24" spans="1:32" ht="15.75">
      <c r="A24" s="18" t="s">
        <v>249</v>
      </c>
      <c r="B24" s="120" t="s">
        <v>202</v>
      </c>
      <c r="C24" s="58"/>
      <c r="D24" s="55">
        <f>D25+D28</f>
        <v>5.87</v>
      </c>
      <c r="E24" s="55">
        <f>E25</f>
        <v>0</v>
      </c>
      <c r="F24" s="370"/>
      <c r="G24" s="370"/>
      <c r="H24" s="55">
        <f aca="true" t="shared" si="3" ref="H24:AB24">H25+H28</f>
        <v>7.721</v>
      </c>
      <c r="I24" s="55">
        <f t="shared" si="3"/>
        <v>6.7669999999999995</v>
      </c>
      <c r="J24" s="184">
        <f t="shared" si="3"/>
        <v>7.269030000000001</v>
      </c>
      <c r="K24" s="55">
        <f t="shared" si="3"/>
        <v>0.27</v>
      </c>
      <c r="L24" s="55">
        <f t="shared" si="3"/>
        <v>0</v>
      </c>
      <c r="M24" s="55">
        <f t="shared" si="3"/>
        <v>1.9</v>
      </c>
      <c r="N24" s="55">
        <f t="shared" si="3"/>
        <v>0</v>
      </c>
      <c r="O24" s="55">
        <f t="shared" si="3"/>
        <v>0</v>
      </c>
      <c r="P24" s="55">
        <f t="shared" si="3"/>
        <v>0</v>
      </c>
      <c r="Q24" s="55">
        <f t="shared" si="3"/>
        <v>3.5170000000000003</v>
      </c>
      <c r="R24" s="55">
        <f t="shared" si="3"/>
        <v>0</v>
      </c>
      <c r="S24" s="55">
        <f t="shared" si="3"/>
        <v>0</v>
      </c>
      <c r="T24" s="55">
        <f t="shared" si="3"/>
        <v>0</v>
      </c>
      <c r="U24" s="55">
        <f t="shared" si="3"/>
        <v>5.687</v>
      </c>
      <c r="V24" s="55">
        <f t="shared" si="3"/>
        <v>0</v>
      </c>
      <c r="W24" s="55">
        <f t="shared" si="3"/>
        <v>0.082</v>
      </c>
      <c r="X24" s="55">
        <f t="shared" si="3"/>
        <v>2.247</v>
      </c>
      <c r="Y24" s="55">
        <f t="shared" si="3"/>
        <v>0</v>
      </c>
      <c r="Z24" s="184">
        <f t="shared" si="3"/>
        <v>7.269030000000001</v>
      </c>
      <c r="AA24" s="55">
        <f t="shared" si="3"/>
        <v>0</v>
      </c>
      <c r="AB24" s="303">
        <f t="shared" si="3"/>
        <v>9.59803</v>
      </c>
      <c r="AC24" s="371"/>
      <c r="AD24" s="56"/>
      <c r="AE24" s="56"/>
      <c r="AF24" s="57"/>
    </row>
    <row r="25" spans="1:32" ht="15.75">
      <c r="A25" s="10" t="s">
        <v>295</v>
      </c>
      <c r="B25" s="64" t="s">
        <v>203</v>
      </c>
      <c r="C25" s="58"/>
      <c r="D25" s="59">
        <f>D26</f>
        <v>2.1</v>
      </c>
      <c r="E25" s="59">
        <f>E26</f>
        <v>0</v>
      </c>
      <c r="F25" s="372"/>
      <c r="G25" s="372"/>
      <c r="H25" s="59">
        <f aca="true" t="shared" si="4" ref="H25:AB25">H26</f>
        <v>2.105</v>
      </c>
      <c r="I25" s="59">
        <f t="shared" si="4"/>
        <v>1.701</v>
      </c>
      <c r="J25" s="176">
        <f t="shared" si="4"/>
        <v>2.653</v>
      </c>
      <c r="K25" s="59">
        <f t="shared" si="4"/>
        <v>0</v>
      </c>
      <c r="L25" s="59">
        <f t="shared" si="4"/>
        <v>0</v>
      </c>
      <c r="M25" s="59">
        <f t="shared" si="4"/>
        <v>0.5</v>
      </c>
      <c r="N25" s="59">
        <f t="shared" si="4"/>
        <v>0</v>
      </c>
      <c r="O25" s="59">
        <f t="shared" si="4"/>
        <v>0</v>
      </c>
      <c r="P25" s="59">
        <f t="shared" si="4"/>
        <v>0</v>
      </c>
      <c r="Q25" s="59">
        <f t="shared" si="4"/>
        <v>1.6</v>
      </c>
      <c r="R25" s="59">
        <f t="shared" si="4"/>
        <v>0</v>
      </c>
      <c r="S25" s="59">
        <f t="shared" si="4"/>
        <v>0</v>
      </c>
      <c r="T25" s="59">
        <f t="shared" si="4"/>
        <v>0</v>
      </c>
      <c r="U25" s="59">
        <f t="shared" si="4"/>
        <v>2.1</v>
      </c>
      <c r="V25" s="59">
        <f t="shared" si="4"/>
        <v>0</v>
      </c>
      <c r="W25" s="59">
        <f t="shared" si="4"/>
        <v>0</v>
      </c>
      <c r="X25" s="59">
        <f t="shared" si="4"/>
        <v>1.697</v>
      </c>
      <c r="Y25" s="59">
        <f t="shared" si="4"/>
        <v>0</v>
      </c>
      <c r="Z25" s="176">
        <f t="shared" si="4"/>
        <v>2.653</v>
      </c>
      <c r="AA25" s="59">
        <f t="shared" si="4"/>
        <v>0</v>
      </c>
      <c r="AB25" s="304">
        <f t="shared" si="4"/>
        <v>4.35</v>
      </c>
      <c r="AC25" s="311"/>
      <c r="AD25" s="60"/>
      <c r="AE25" s="60"/>
      <c r="AF25" s="61"/>
    </row>
    <row r="26" spans="1:32" ht="15.75">
      <c r="A26" s="10"/>
      <c r="B26" s="64" t="s">
        <v>204</v>
      </c>
      <c r="C26" s="58"/>
      <c r="D26" s="59">
        <f>SUM(D27:D27)</f>
        <v>2.1</v>
      </c>
      <c r="E26" s="59">
        <f>SUM(E27:E27)</f>
        <v>0</v>
      </c>
      <c r="F26" s="372"/>
      <c r="G26" s="372"/>
      <c r="H26" s="59">
        <f aca="true" t="shared" si="5" ref="H26:AB26">SUM(H27:H27)</f>
        <v>2.105</v>
      </c>
      <c r="I26" s="59">
        <f t="shared" si="5"/>
        <v>1.701</v>
      </c>
      <c r="J26" s="176">
        <f t="shared" si="5"/>
        <v>2.653</v>
      </c>
      <c r="K26" s="176">
        <f t="shared" si="5"/>
        <v>0</v>
      </c>
      <c r="L26" s="176">
        <f t="shared" si="5"/>
        <v>0</v>
      </c>
      <c r="M26" s="176">
        <f t="shared" si="5"/>
        <v>0.5</v>
      </c>
      <c r="N26" s="176">
        <f t="shared" si="5"/>
        <v>0</v>
      </c>
      <c r="O26" s="176">
        <f t="shared" si="5"/>
        <v>0</v>
      </c>
      <c r="P26" s="176">
        <f t="shared" si="5"/>
        <v>0</v>
      </c>
      <c r="Q26" s="176">
        <f t="shared" si="5"/>
        <v>1.6</v>
      </c>
      <c r="R26" s="176">
        <f t="shared" si="5"/>
        <v>0</v>
      </c>
      <c r="S26" s="176">
        <f t="shared" si="5"/>
        <v>0</v>
      </c>
      <c r="T26" s="176">
        <f t="shared" si="5"/>
        <v>0</v>
      </c>
      <c r="U26" s="176">
        <f t="shared" si="5"/>
        <v>2.1</v>
      </c>
      <c r="V26" s="176">
        <f t="shared" si="5"/>
        <v>0</v>
      </c>
      <c r="W26" s="176">
        <f t="shared" si="5"/>
        <v>0</v>
      </c>
      <c r="X26" s="176">
        <f t="shared" si="5"/>
        <v>1.697</v>
      </c>
      <c r="Y26" s="176">
        <f t="shared" si="5"/>
        <v>0</v>
      </c>
      <c r="Z26" s="176">
        <f t="shared" si="5"/>
        <v>2.653</v>
      </c>
      <c r="AA26" s="59">
        <f t="shared" si="5"/>
        <v>0</v>
      </c>
      <c r="AB26" s="304">
        <f t="shared" si="5"/>
        <v>4.35</v>
      </c>
      <c r="AC26" s="311"/>
      <c r="AD26" s="60"/>
      <c r="AE26" s="60"/>
      <c r="AF26" s="61"/>
    </row>
    <row r="27" spans="1:32" s="125" customFormat="1" ht="31.5">
      <c r="A27" s="195" t="s">
        <v>296</v>
      </c>
      <c r="B27" s="187" t="s">
        <v>35</v>
      </c>
      <c r="C27" s="196"/>
      <c r="D27" s="176">
        <v>2.1</v>
      </c>
      <c r="E27" s="176">
        <v>0</v>
      </c>
      <c r="F27" s="259">
        <v>2014</v>
      </c>
      <c r="G27" s="259">
        <v>2016</v>
      </c>
      <c r="H27" s="176">
        <v>2.105</v>
      </c>
      <c r="I27" s="176">
        <v>1.701</v>
      </c>
      <c r="J27" s="176">
        <v>2.653</v>
      </c>
      <c r="K27" s="176">
        <v>0</v>
      </c>
      <c r="L27" s="176">
        <v>0</v>
      </c>
      <c r="M27" s="176">
        <v>0.5</v>
      </c>
      <c r="N27" s="176">
        <v>0</v>
      </c>
      <c r="O27" s="176">
        <v>0</v>
      </c>
      <c r="P27" s="176">
        <v>0</v>
      </c>
      <c r="Q27" s="176">
        <v>1.6</v>
      </c>
      <c r="R27" s="176">
        <v>0</v>
      </c>
      <c r="S27" s="176">
        <v>0</v>
      </c>
      <c r="T27" s="176">
        <v>0</v>
      </c>
      <c r="U27" s="176">
        <f>K27+M27+O27+Q27+S27</f>
        <v>2.1</v>
      </c>
      <c r="V27" s="176">
        <f>L27+N27+P27+R27+T27</f>
        <v>0</v>
      </c>
      <c r="W27" s="176">
        <v>0</v>
      </c>
      <c r="X27" s="176">
        <v>1.697</v>
      </c>
      <c r="Y27" s="373">
        <v>0</v>
      </c>
      <c r="Z27" s="176">
        <v>2.653</v>
      </c>
      <c r="AA27" s="176">
        <v>0</v>
      </c>
      <c r="AB27" s="306">
        <f>SUM(W27:AA27)</f>
        <v>4.35</v>
      </c>
      <c r="AC27" s="197" t="s">
        <v>143</v>
      </c>
      <c r="AD27" s="197" t="s">
        <v>143</v>
      </c>
      <c r="AE27" s="197" t="s">
        <v>143</v>
      </c>
      <c r="AF27" s="198" t="s">
        <v>143</v>
      </c>
    </row>
    <row r="28" spans="1:32" s="26" customFormat="1" ht="15.75">
      <c r="A28" s="10" t="s">
        <v>297</v>
      </c>
      <c r="B28" s="65" t="s">
        <v>206</v>
      </c>
      <c r="C28" s="54"/>
      <c r="D28" s="59">
        <f>D29</f>
        <v>3.77</v>
      </c>
      <c r="E28" s="59">
        <f>E29</f>
        <v>0</v>
      </c>
      <c r="F28" s="258"/>
      <c r="G28" s="258"/>
      <c r="H28" s="59">
        <f aca="true" t="shared" si="6" ref="H28:AB28">H29</f>
        <v>5.616</v>
      </c>
      <c r="I28" s="59">
        <f t="shared" si="6"/>
        <v>5.066</v>
      </c>
      <c r="J28" s="374">
        <f t="shared" si="6"/>
        <v>4.61603</v>
      </c>
      <c r="K28" s="59">
        <f t="shared" si="6"/>
        <v>0.27</v>
      </c>
      <c r="L28" s="59">
        <f t="shared" si="6"/>
        <v>0</v>
      </c>
      <c r="M28" s="59">
        <f t="shared" si="6"/>
        <v>1.4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1.917</v>
      </c>
      <c r="R28" s="59">
        <f t="shared" si="6"/>
        <v>0</v>
      </c>
      <c r="S28" s="59">
        <f t="shared" si="6"/>
        <v>0</v>
      </c>
      <c r="T28" s="59">
        <f t="shared" si="6"/>
        <v>0</v>
      </c>
      <c r="U28" s="59">
        <f t="shared" si="6"/>
        <v>3.587</v>
      </c>
      <c r="V28" s="59">
        <f t="shared" si="6"/>
        <v>0</v>
      </c>
      <c r="W28" s="59">
        <f t="shared" si="6"/>
        <v>0.082</v>
      </c>
      <c r="X28" s="59">
        <f t="shared" si="6"/>
        <v>0.55</v>
      </c>
      <c r="Y28" s="59">
        <f t="shared" si="6"/>
        <v>0</v>
      </c>
      <c r="Z28" s="176">
        <f t="shared" si="6"/>
        <v>4.61603</v>
      </c>
      <c r="AA28" s="59">
        <f t="shared" si="6"/>
        <v>0</v>
      </c>
      <c r="AB28" s="304">
        <f t="shared" si="6"/>
        <v>5.24803</v>
      </c>
      <c r="AC28" s="311"/>
      <c r="AD28" s="60"/>
      <c r="AE28" s="60"/>
      <c r="AF28" s="61"/>
    </row>
    <row r="29" spans="1:32" ht="15.75">
      <c r="A29" s="10"/>
      <c r="B29" s="64" t="s">
        <v>207</v>
      </c>
      <c r="C29" s="58"/>
      <c r="D29" s="59">
        <f>SUM(D30:D32)</f>
        <v>3.77</v>
      </c>
      <c r="E29" s="59">
        <f>SUM(E30:E32)</f>
        <v>0</v>
      </c>
      <c r="F29" s="258"/>
      <c r="G29" s="258"/>
      <c r="H29" s="59">
        <f aca="true" t="shared" si="7" ref="H29:AB29">SUM(H30:H32)</f>
        <v>5.616</v>
      </c>
      <c r="I29" s="59">
        <f t="shared" si="7"/>
        <v>5.066</v>
      </c>
      <c r="J29" s="176">
        <f t="shared" si="7"/>
        <v>4.61603</v>
      </c>
      <c r="K29" s="59">
        <f t="shared" si="7"/>
        <v>0.27</v>
      </c>
      <c r="L29" s="59">
        <f t="shared" si="7"/>
        <v>0</v>
      </c>
      <c r="M29" s="59">
        <f t="shared" si="7"/>
        <v>1.4</v>
      </c>
      <c r="N29" s="59">
        <f t="shared" si="7"/>
        <v>0</v>
      </c>
      <c r="O29" s="59">
        <f t="shared" si="7"/>
        <v>0</v>
      </c>
      <c r="P29" s="59">
        <f t="shared" si="7"/>
        <v>0</v>
      </c>
      <c r="Q29" s="59">
        <f t="shared" si="7"/>
        <v>1.917</v>
      </c>
      <c r="R29" s="59">
        <f t="shared" si="7"/>
        <v>0</v>
      </c>
      <c r="S29" s="59">
        <f t="shared" si="7"/>
        <v>0</v>
      </c>
      <c r="T29" s="59">
        <f t="shared" si="7"/>
        <v>0</v>
      </c>
      <c r="U29" s="59">
        <f t="shared" si="7"/>
        <v>3.587</v>
      </c>
      <c r="V29" s="59">
        <f t="shared" si="7"/>
        <v>0</v>
      </c>
      <c r="W29" s="59">
        <f t="shared" si="7"/>
        <v>0.082</v>
      </c>
      <c r="X29" s="59">
        <f t="shared" si="7"/>
        <v>0.55</v>
      </c>
      <c r="Y29" s="59">
        <f t="shared" si="7"/>
        <v>0</v>
      </c>
      <c r="Z29" s="176">
        <f t="shared" si="7"/>
        <v>4.61603</v>
      </c>
      <c r="AA29" s="59">
        <f t="shared" si="7"/>
        <v>0</v>
      </c>
      <c r="AB29" s="304">
        <f t="shared" si="7"/>
        <v>5.24803</v>
      </c>
      <c r="AC29" s="311"/>
      <c r="AD29" s="60"/>
      <c r="AE29" s="60"/>
      <c r="AF29" s="61"/>
    </row>
    <row r="30" spans="1:32" ht="33" customHeight="1">
      <c r="A30" s="195" t="s">
        <v>298</v>
      </c>
      <c r="B30" s="187" t="s">
        <v>34</v>
      </c>
      <c r="C30" s="196"/>
      <c r="D30" s="176">
        <v>2.1</v>
      </c>
      <c r="E30" s="176">
        <v>0</v>
      </c>
      <c r="F30" s="259">
        <v>2016</v>
      </c>
      <c r="G30" s="259">
        <v>2016</v>
      </c>
      <c r="H30" s="176">
        <v>5.066</v>
      </c>
      <c r="I30" s="176">
        <v>5.066</v>
      </c>
      <c r="J30" s="176">
        <f>4.559166+0.056864</f>
        <v>4.61603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1.917</v>
      </c>
      <c r="R30" s="176">
        <v>0</v>
      </c>
      <c r="S30" s="176">
        <v>0</v>
      </c>
      <c r="T30" s="176">
        <v>0</v>
      </c>
      <c r="U30" s="176">
        <f aca="true" t="shared" si="8" ref="U30:V32">K30+M30+O30+Q30+S30</f>
        <v>1.917</v>
      </c>
      <c r="V30" s="176">
        <f t="shared" si="8"/>
        <v>0</v>
      </c>
      <c r="W30" s="176">
        <v>0</v>
      </c>
      <c r="X30" s="176">
        <v>0</v>
      </c>
      <c r="Y30" s="176">
        <v>0</v>
      </c>
      <c r="Z30" s="176">
        <f>4.559166+0.056864</f>
        <v>4.61603</v>
      </c>
      <c r="AA30" s="176">
        <v>0</v>
      </c>
      <c r="AB30" s="306">
        <f>SUM(W30:AA30)</f>
        <v>4.61603</v>
      </c>
      <c r="AC30" s="375" t="s">
        <v>143</v>
      </c>
      <c r="AD30" s="197" t="s">
        <v>143</v>
      </c>
      <c r="AE30" s="197" t="s">
        <v>143</v>
      </c>
      <c r="AF30" s="198" t="s">
        <v>143</v>
      </c>
    </row>
    <row r="31" spans="1:32" s="125" customFormat="1" ht="36" customHeight="1">
      <c r="A31" s="195" t="s">
        <v>299</v>
      </c>
      <c r="B31" s="187" t="s">
        <v>300</v>
      </c>
      <c r="C31" s="196"/>
      <c r="D31" s="176">
        <v>1.4</v>
      </c>
      <c r="E31" s="176">
        <v>0</v>
      </c>
      <c r="F31" s="259">
        <v>2014</v>
      </c>
      <c r="G31" s="259">
        <v>2014</v>
      </c>
      <c r="H31" s="176">
        <v>0.55</v>
      </c>
      <c r="I31" s="176">
        <v>0</v>
      </c>
      <c r="J31" s="176">
        <v>0</v>
      </c>
      <c r="K31" s="176">
        <v>0</v>
      </c>
      <c r="L31" s="176">
        <v>0</v>
      </c>
      <c r="M31" s="176">
        <v>1.4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f t="shared" si="8"/>
        <v>1.4</v>
      </c>
      <c r="V31" s="176">
        <f t="shared" si="8"/>
        <v>0</v>
      </c>
      <c r="W31" s="176">
        <v>0</v>
      </c>
      <c r="X31" s="176">
        <v>0.55</v>
      </c>
      <c r="Y31" s="176">
        <v>0</v>
      </c>
      <c r="Z31" s="176">
        <v>0</v>
      </c>
      <c r="AA31" s="176">
        <v>0</v>
      </c>
      <c r="AB31" s="306">
        <f>SUM(W31:AA31)</f>
        <v>0.55</v>
      </c>
      <c r="AC31" s="375" t="s">
        <v>143</v>
      </c>
      <c r="AD31" s="197" t="s">
        <v>143</v>
      </c>
      <c r="AE31" s="197" t="s">
        <v>143</v>
      </c>
      <c r="AF31" s="198" t="s">
        <v>143</v>
      </c>
    </row>
    <row r="32" spans="1:32" ht="31.5">
      <c r="A32" s="195" t="s">
        <v>301</v>
      </c>
      <c r="B32" s="187" t="s">
        <v>302</v>
      </c>
      <c r="C32" s="196"/>
      <c r="D32" s="176">
        <v>0.27</v>
      </c>
      <c r="E32" s="176">
        <v>0</v>
      </c>
      <c r="F32" s="259">
        <v>2013</v>
      </c>
      <c r="G32" s="259">
        <v>2013</v>
      </c>
      <c r="H32" s="176">
        <v>0</v>
      </c>
      <c r="I32" s="176">
        <v>0</v>
      </c>
      <c r="J32" s="176">
        <v>0</v>
      </c>
      <c r="K32" s="176">
        <v>0.27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f t="shared" si="8"/>
        <v>0.27</v>
      </c>
      <c r="V32" s="176">
        <f t="shared" si="8"/>
        <v>0</v>
      </c>
      <c r="W32" s="176">
        <v>0.082</v>
      </c>
      <c r="X32" s="376">
        <v>0</v>
      </c>
      <c r="Y32" s="176">
        <v>0</v>
      </c>
      <c r="Z32" s="176">
        <v>0</v>
      </c>
      <c r="AA32" s="176">
        <v>0</v>
      </c>
      <c r="AB32" s="306">
        <f>SUM(W32:AA32)</f>
        <v>0.082</v>
      </c>
      <c r="AC32" s="375" t="s">
        <v>143</v>
      </c>
      <c r="AD32" s="197" t="s">
        <v>143</v>
      </c>
      <c r="AE32" s="197" t="s">
        <v>143</v>
      </c>
      <c r="AF32" s="198" t="s">
        <v>143</v>
      </c>
    </row>
    <row r="33" spans="1:32" ht="15.75">
      <c r="A33" s="18" t="s">
        <v>250</v>
      </c>
      <c r="B33" s="120" t="s">
        <v>209</v>
      </c>
      <c r="C33" s="58"/>
      <c r="D33" s="55"/>
      <c r="E33" s="55">
        <f>E34+E39+E45</f>
        <v>0.25</v>
      </c>
      <c r="F33" s="257"/>
      <c r="G33" s="257"/>
      <c r="H33" s="55">
        <f>H34+H45</f>
        <v>38.0902027</v>
      </c>
      <c r="I33" s="55">
        <f>I34+I45</f>
        <v>36.166419999999995</v>
      </c>
      <c r="J33" s="184">
        <f>J34+J45</f>
        <v>11.58315588</v>
      </c>
      <c r="K33" s="55">
        <f aca="true" t="shared" si="9" ref="K33:AB33">K34+K45</f>
        <v>0</v>
      </c>
      <c r="L33" s="55">
        <f t="shared" si="9"/>
        <v>0</v>
      </c>
      <c r="M33" s="55">
        <f t="shared" si="9"/>
        <v>0</v>
      </c>
      <c r="N33" s="55">
        <f t="shared" si="9"/>
        <v>0</v>
      </c>
      <c r="O33" s="55">
        <f t="shared" si="9"/>
        <v>0</v>
      </c>
      <c r="P33" s="55">
        <f t="shared" si="9"/>
        <v>0</v>
      </c>
      <c r="Q33" s="55">
        <f t="shared" si="9"/>
        <v>0</v>
      </c>
      <c r="R33" s="55">
        <f t="shared" si="9"/>
        <v>0</v>
      </c>
      <c r="S33" s="55">
        <f t="shared" si="9"/>
        <v>0</v>
      </c>
      <c r="T33" s="55">
        <f t="shared" si="9"/>
        <v>0.25</v>
      </c>
      <c r="U33" s="55">
        <f t="shared" si="9"/>
        <v>0</v>
      </c>
      <c r="V33" s="55">
        <f t="shared" si="9"/>
        <v>0.25</v>
      </c>
      <c r="W33" s="55">
        <f t="shared" si="9"/>
        <v>0</v>
      </c>
      <c r="X33" s="55">
        <f t="shared" si="9"/>
        <v>0.61065</v>
      </c>
      <c r="Y33" s="55">
        <f t="shared" si="9"/>
        <v>1.3131327</v>
      </c>
      <c r="Z33" s="184">
        <f t="shared" si="9"/>
        <v>11.58315588</v>
      </c>
      <c r="AA33" s="55">
        <f t="shared" si="9"/>
        <v>11.608</v>
      </c>
      <c r="AB33" s="55">
        <f t="shared" si="9"/>
        <v>25.11493858</v>
      </c>
      <c r="AC33" s="371"/>
      <c r="AD33" s="56"/>
      <c r="AE33" s="56"/>
      <c r="AF33" s="57"/>
    </row>
    <row r="34" spans="1:32" ht="15.75">
      <c r="A34" s="10" t="s">
        <v>303</v>
      </c>
      <c r="B34" s="64" t="s">
        <v>36</v>
      </c>
      <c r="C34" s="58"/>
      <c r="D34" s="59"/>
      <c r="E34" s="59">
        <f>SUM(E36:E44)</f>
        <v>0</v>
      </c>
      <c r="F34" s="258"/>
      <c r="G34" s="258"/>
      <c r="H34" s="59">
        <f>H35+H39</f>
        <v>37.4882027</v>
      </c>
      <c r="I34" s="59">
        <f>I35+I39</f>
        <v>35.56442</v>
      </c>
      <c r="J34" s="176">
        <f>J35+J39</f>
        <v>8.3839762</v>
      </c>
      <c r="K34" s="59">
        <f aca="true" t="shared" si="10" ref="K34:AB34">K35+K39</f>
        <v>0</v>
      </c>
      <c r="L34" s="59">
        <f t="shared" si="10"/>
        <v>0</v>
      </c>
      <c r="M34" s="59">
        <f t="shared" si="10"/>
        <v>0</v>
      </c>
      <c r="N34" s="59">
        <f t="shared" si="10"/>
        <v>0</v>
      </c>
      <c r="O34" s="59">
        <f t="shared" si="10"/>
        <v>0</v>
      </c>
      <c r="P34" s="59">
        <f t="shared" si="10"/>
        <v>0</v>
      </c>
      <c r="Q34" s="59">
        <f t="shared" si="10"/>
        <v>0</v>
      </c>
      <c r="R34" s="59">
        <f t="shared" si="10"/>
        <v>0</v>
      </c>
      <c r="S34" s="59">
        <f t="shared" si="10"/>
        <v>0</v>
      </c>
      <c r="T34" s="59">
        <f t="shared" si="10"/>
        <v>0</v>
      </c>
      <c r="U34" s="59">
        <f t="shared" si="10"/>
        <v>0</v>
      </c>
      <c r="V34" s="59">
        <f t="shared" si="10"/>
        <v>0</v>
      </c>
      <c r="W34" s="59">
        <f t="shared" si="10"/>
        <v>0</v>
      </c>
      <c r="X34" s="59">
        <f t="shared" si="10"/>
        <v>0.61065</v>
      </c>
      <c r="Y34" s="59">
        <f t="shared" si="10"/>
        <v>1.3131327</v>
      </c>
      <c r="Z34" s="176">
        <f t="shared" si="10"/>
        <v>8.3839762</v>
      </c>
      <c r="AA34" s="59">
        <f t="shared" si="10"/>
        <v>11.006</v>
      </c>
      <c r="AB34" s="59">
        <f t="shared" si="10"/>
        <v>21.3137589</v>
      </c>
      <c r="AC34" s="311"/>
      <c r="AD34" s="60"/>
      <c r="AE34" s="60"/>
      <c r="AF34" s="61"/>
    </row>
    <row r="35" spans="1:32" ht="18.75" customHeight="1">
      <c r="A35" s="10"/>
      <c r="B35" s="111" t="s">
        <v>46</v>
      </c>
      <c r="C35" s="58"/>
      <c r="D35" s="59"/>
      <c r="E35" s="59"/>
      <c r="F35" s="260"/>
      <c r="G35" s="260"/>
      <c r="H35" s="59">
        <f>SUM(H36:H38)</f>
        <v>19.1982027</v>
      </c>
      <c r="I35" s="59">
        <f>SUM(I36:I38)</f>
        <v>17.27442</v>
      </c>
      <c r="J35" s="203">
        <f>SUM(J36:J38)</f>
        <v>8.3839762</v>
      </c>
      <c r="K35" s="76">
        <f aca="true" t="shared" si="11" ref="K35:AB35">SUM(K36:K38)</f>
        <v>0</v>
      </c>
      <c r="L35" s="76">
        <f t="shared" si="11"/>
        <v>0</v>
      </c>
      <c r="M35" s="76">
        <f t="shared" si="11"/>
        <v>0</v>
      </c>
      <c r="N35" s="76">
        <f t="shared" si="11"/>
        <v>0</v>
      </c>
      <c r="O35" s="76">
        <f t="shared" si="11"/>
        <v>0</v>
      </c>
      <c r="P35" s="76">
        <f t="shared" si="11"/>
        <v>0</v>
      </c>
      <c r="Q35" s="76">
        <f t="shared" si="11"/>
        <v>0</v>
      </c>
      <c r="R35" s="76">
        <f t="shared" si="11"/>
        <v>0</v>
      </c>
      <c r="S35" s="76">
        <f t="shared" si="11"/>
        <v>0</v>
      </c>
      <c r="T35" s="76">
        <f t="shared" si="11"/>
        <v>0</v>
      </c>
      <c r="U35" s="76">
        <f t="shared" si="11"/>
        <v>0</v>
      </c>
      <c r="V35" s="76">
        <f t="shared" si="11"/>
        <v>0</v>
      </c>
      <c r="W35" s="76">
        <f t="shared" si="11"/>
        <v>0</v>
      </c>
      <c r="X35" s="76">
        <f t="shared" si="11"/>
        <v>0.61065</v>
      </c>
      <c r="Y35" s="76">
        <f t="shared" si="11"/>
        <v>1.3131327</v>
      </c>
      <c r="Z35" s="203">
        <f t="shared" si="11"/>
        <v>8.3839762</v>
      </c>
      <c r="AA35" s="76">
        <f t="shared" si="11"/>
        <v>4.423</v>
      </c>
      <c r="AB35" s="76">
        <f t="shared" si="11"/>
        <v>14.7307589</v>
      </c>
      <c r="AC35" s="311"/>
      <c r="AD35" s="60"/>
      <c r="AE35" s="60"/>
      <c r="AF35" s="61"/>
    </row>
    <row r="36" spans="1:32" s="125" customFormat="1" ht="19.5" customHeight="1">
      <c r="A36" s="195" t="s">
        <v>304</v>
      </c>
      <c r="B36" s="187" t="s">
        <v>47</v>
      </c>
      <c r="C36" s="196"/>
      <c r="D36" s="176"/>
      <c r="E36" s="176"/>
      <c r="F36" s="259">
        <v>2014</v>
      </c>
      <c r="G36" s="259">
        <v>2017</v>
      </c>
      <c r="H36" s="176">
        <v>13.8777827</v>
      </c>
      <c r="I36" s="176">
        <v>11.954</v>
      </c>
      <c r="J36" s="176">
        <f>2.59659*1.18</f>
        <v>3.0639762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f aca="true" t="shared" si="12" ref="U36:V38">K36+M36+O36+Q36+S36</f>
        <v>0</v>
      </c>
      <c r="V36" s="176">
        <f t="shared" si="12"/>
        <v>0</v>
      </c>
      <c r="W36" s="176">
        <v>0</v>
      </c>
      <c r="X36" s="176">
        <v>0.61065</v>
      </c>
      <c r="Y36" s="176">
        <v>1.3131327</v>
      </c>
      <c r="Z36" s="176">
        <f>2.59659*1.18</f>
        <v>3.0639762</v>
      </c>
      <c r="AA36" s="176">
        <v>4.423</v>
      </c>
      <c r="AB36" s="306">
        <f>SUM(W36:AA36)</f>
        <v>9.4107589</v>
      </c>
      <c r="AC36" s="375" t="s">
        <v>143</v>
      </c>
      <c r="AD36" s="197" t="s">
        <v>143</v>
      </c>
      <c r="AE36" s="197" t="s">
        <v>143</v>
      </c>
      <c r="AF36" s="198" t="s">
        <v>143</v>
      </c>
    </row>
    <row r="37" spans="1:32" ht="19.5" customHeight="1">
      <c r="A37" s="195" t="s">
        <v>305</v>
      </c>
      <c r="B37" s="187" t="s">
        <v>289</v>
      </c>
      <c r="C37" s="196"/>
      <c r="D37" s="176"/>
      <c r="E37" s="176"/>
      <c r="F37" s="259">
        <v>2016</v>
      </c>
      <c r="G37" s="259">
        <v>2016</v>
      </c>
      <c r="H37" s="176">
        <v>4.07024</v>
      </c>
      <c r="I37" s="176">
        <f>H37-W37-X37-Y37</f>
        <v>4.07024</v>
      </c>
      <c r="J37" s="203">
        <v>4.07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f t="shared" si="12"/>
        <v>0</v>
      </c>
      <c r="V37" s="176">
        <f t="shared" si="12"/>
        <v>0</v>
      </c>
      <c r="W37" s="306">
        <v>0</v>
      </c>
      <c r="X37" s="224">
        <v>0</v>
      </c>
      <c r="Y37" s="176">
        <v>0</v>
      </c>
      <c r="Z37" s="176">
        <v>4.07</v>
      </c>
      <c r="AA37" s="176">
        <v>0</v>
      </c>
      <c r="AB37" s="306">
        <f>SUM(W37:AA37)</f>
        <v>4.07</v>
      </c>
      <c r="AC37" s="375" t="s">
        <v>143</v>
      </c>
      <c r="AD37" s="197" t="s">
        <v>143</v>
      </c>
      <c r="AE37" s="197" t="s">
        <v>143</v>
      </c>
      <c r="AF37" s="198" t="s">
        <v>143</v>
      </c>
    </row>
    <row r="38" spans="1:32" ht="15.75">
      <c r="A38" s="195" t="s">
        <v>306</v>
      </c>
      <c r="B38" s="187" t="s">
        <v>48</v>
      </c>
      <c r="C38" s="196"/>
      <c r="D38" s="176"/>
      <c r="E38" s="176"/>
      <c r="F38" s="259">
        <v>2016</v>
      </c>
      <c r="G38" s="259">
        <v>2016</v>
      </c>
      <c r="H38" s="176">
        <v>1.25018</v>
      </c>
      <c r="I38" s="176">
        <f>H38-W38-X38-Y38</f>
        <v>1.25018</v>
      </c>
      <c r="J38" s="203">
        <v>1.25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f t="shared" si="12"/>
        <v>0</v>
      </c>
      <c r="V38" s="176">
        <f t="shared" si="12"/>
        <v>0</v>
      </c>
      <c r="W38" s="377">
        <v>0</v>
      </c>
      <c r="X38" s="224">
        <v>0</v>
      </c>
      <c r="Y38" s="176">
        <v>0</v>
      </c>
      <c r="Z38" s="176">
        <v>1.25</v>
      </c>
      <c r="AA38" s="176">
        <v>0</v>
      </c>
      <c r="AB38" s="306">
        <f>SUM(Y38:AA38)</f>
        <v>1.25</v>
      </c>
      <c r="AC38" s="375" t="s">
        <v>143</v>
      </c>
      <c r="AD38" s="197" t="s">
        <v>143</v>
      </c>
      <c r="AE38" s="197" t="s">
        <v>143</v>
      </c>
      <c r="AF38" s="198" t="s">
        <v>143</v>
      </c>
    </row>
    <row r="39" spans="1:32" ht="15.75">
      <c r="A39" s="10"/>
      <c r="B39" s="111" t="s">
        <v>49</v>
      </c>
      <c r="C39" s="58"/>
      <c r="D39" s="59"/>
      <c r="E39" s="59">
        <f>SUM(E40:E44)</f>
        <v>0</v>
      </c>
      <c r="F39" s="258"/>
      <c r="G39" s="258"/>
      <c r="H39" s="59">
        <f>SUM(H40:H44)</f>
        <v>18.29</v>
      </c>
      <c r="I39" s="59">
        <f>SUM(I40:I44)</f>
        <v>18.29</v>
      </c>
      <c r="J39" s="203">
        <f>SUM(J40:J44)</f>
        <v>0</v>
      </c>
      <c r="K39" s="76">
        <f aca="true" t="shared" si="13" ref="K39:AB39">SUM(K40:K44)</f>
        <v>0</v>
      </c>
      <c r="L39" s="76">
        <f t="shared" si="13"/>
        <v>0</v>
      </c>
      <c r="M39" s="76">
        <f t="shared" si="13"/>
        <v>0</v>
      </c>
      <c r="N39" s="76">
        <f t="shared" si="13"/>
        <v>0</v>
      </c>
      <c r="O39" s="76">
        <f t="shared" si="13"/>
        <v>0</v>
      </c>
      <c r="P39" s="76">
        <f t="shared" si="13"/>
        <v>0</v>
      </c>
      <c r="Q39" s="76">
        <f t="shared" si="13"/>
        <v>0</v>
      </c>
      <c r="R39" s="76">
        <f t="shared" si="13"/>
        <v>0</v>
      </c>
      <c r="S39" s="76">
        <f t="shared" si="13"/>
        <v>0</v>
      </c>
      <c r="T39" s="76">
        <f t="shared" si="13"/>
        <v>0</v>
      </c>
      <c r="U39" s="76">
        <f t="shared" si="13"/>
        <v>0</v>
      </c>
      <c r="V39" s="76">
        <f t="shared" si="13"/>
        <v>0</v>
      </c>
      <c r="W39" s="76">
        <f t="shared" si="13"/>
        <v>0</v>
      </c>
      <c r="X39" s="76">
        <f t="shared" si="13"/>
        <v>0</v>
      </c>
      <c r="Y39" s="76">
        <f t="shared" si="13"/>
        <v>0</v>
      </c>
      <c r="Z39" s="203">
        <f t="shared" si="13"/>
        <v>0</v>
      </c>
      <c r="AA39" s="76">
        <f t="shared" si="13"/>
        <v>6.583</v>
      </c>
      <c r="AB39" s="76">
        <f t="shared" si="13"/>
        <v>6.583</v>
      </c>
      <c r="AC39" s="311"/>
      <c r="AD39" s="60"/>
      <c r="AE39" s="60"/>
      <c r="AF39" s="61"/>
    </row>
    <row r="40" spans="1:32" ht="31.5">
      <c r="A40" s="195" t="s">
        <v>307</v>
      </c>
      <c r="B40" s="187" t="s">
        <v>50</v>
      </c>
      <c r="C40" s="196"/>
      <c r="D40" s="176"/>
      <c r="E40" s="176">
        <v>0</v>
      </c>
      <c r="F40" s="259">
        <v>2017</v>
      </c>
      <c r="G40" s="259">
        <v>2017</v>
      </c>
      <c r="H40" s="176">
        <v>5.402</v>
      </c>
      <c r="I40" s="176">
        <f>H40-W40-X40-Y40</f>
        <v>5.402</v>
      </c>
      <c r="J40" s="203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f aca="true" t="shared" si="14" ref="U40:V44">K40+M40+O40+Q40+S40</f>
        <v>0</v>
      </c>
      <c r="V40" s="176">
        <f t="shared" si="14"/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1.8</v>
      </c>
      <c r="AB40" s="306">
        <f>SUM(W40:AA40)</f>
        <v>1.8</v>
      </c>
      <c r="AC40" s="375" t="s">
        <v>143</v>
      </c>
      <c r="AD40" s="197" t="s">
        <v>143</v>
      </c>
      <c r="AE40" s="197" t="s">
        <v>143</v>
      </c>
      <c r="AF40" s="198" t="s">
        <v>143</v>
      </c>
    </row>
    <row r="41" spans="1:32" ht="15.75">
      <c r="A41" s="195" t="s">
        <v>308</v>
      </c>
      <c r="B41" s="187" t="s">
        <v>51</v>
      </c>
      <c r="C41" s="196"/>
      <c r="D41" s="176"/>
      <c r="E41" s="176">
        <v>0</v>
      </c>
      <c r="F41" s="259">
        <v>2017</v>
      </c>
      <c r="G41" s="259">
        <v>2017</v>
      </c>
      <c r="H41" s="176">
        <v>11.153</v>
      </c>
      <c r="I41" s="176">
        <f>H41-W41-X41-Y41</f>
        <v>11.153</v>
      </c>
      <c r="J41" s="203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f t="shared" si="14"/>
        <v>0</v>
      </c>
      <c r="V41" s="176">
        <f t="shared" si="14"/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3.717</v>
      </c>
      <c r="AB41" s="306">
        <f>SUM(W41:AA41)</f>
        <v>3.717</v>
      </c>
      <c r="AC41" s="375" t="s">
        <v>143</v>
      </c>
      <c r="AD41" s="197" t="s">
        <v>143</v>
      </c>
      <c r="AE41" s="197" t="s">
        <v>143</v>
      </c>
      <c r="AF41" s="198" t="s">
        <v>143</v>
      </c>
    </row>
    <row r="42" spans="1:32" ht="15.75">
      <c r="A42" s="195" t="s">
        <v>309</v>
      </c>
      <c r="B42" s="187" t="s">
        <v>70</v>
      </c>
      <c r="C42" s="196"/>
      <c r="D42" s="176"/>
      <c r="E42" s="176">
        <v>0</v>
      </c>
      <c r="F42" s="259"/>
      <c r="G42" s="259"/>
      <c r="H42" s="176">
        <v>0.669</v>
      </c>
      <c r="I42" s="176">
        <f>H42-W42-X42-Y42</f>
        <v>0.669</v>
      </c>
      <c r="J42" s="203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f t="shared" si="14"/>
        <v>0</v>
      </c>
      <c r="V42" s="176">
        <f t="shared" si="14"/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306">
        <f>SUM(W42:AA42)</f>
        <v>0</v>
      </c>
      <c r="AC42" s="375" t="s">
        <v>143</v>
      </c>
      <c r="AD42" s="197" t="s">
        <v>143</v>
      </c>
      <c r="AE42" s="197" t="s">
        <v>143</v>
      </c>
      <c r="AF42" s="198" t="s">
        <v>143</v>
      </c>
    </row>
    <row r="43" spans="1:32" ht="15.75">
      <c r="A43" s="195" t="s">
        <v>310</v>
      </c>
      <c r="B43" s="188" t="s">
        <v>68</v>
      </c>
      <c r="C43" s="196"/>
      <c r="D43" s="176"/>
      <c r="E43" s="176">
        <v>0</v>
      </c>
      <c r="F43" s="259">
        <v>2017</v>
      </c>
      <c r="G43" s="259">
        <v>2017</v>
      </c>
      <c r="H43" s="176">
        <v>0.875</v>
      </c>
      <c r="I43" s="176">
        <f>H43-W43-X43-Y43</f>
        <v>0.875</v>
      </c>
      <c r="J43" s="203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f t="shared" si="14"/>
        <v>0</v>
      </c>
      <c r="V43" s="176">
        <f t="shared" si="14"/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0.875</v>
      </c>
      <c r="AB43" s="306">
        <f>SUM(W43:AA43)</f>
        <v>0.875</v>
      </c>
      <c r="AC43" s="375" t="s">
        <v>143</v>
      </c>
      <c r="AD43" s="197" t="s">
        <v>143</v>
      </c>
      <c r="AE43" s="197" t="s">
        <v>143</v>
      </c>
      <c r="AF43" s="198" t="s">
        <v>143</v>
      </c>
    </row>
    <row r="44" spans="1:32" ht="15.75">
      <c r="A44" s="195" t="s">
        <v>311</v>
      </c>
      <c r="B44" s="188" t="s">
        <v>69</v>
      </c>
      <c r="C44" s="196"/>
      <c r="D44" s="176"/>
      <c r="E44" s="176">
        <v>0</v>
      </c>
      <c r="F44" s="259">
        <v>2017</v>
      </c>
      <c r="G44" s="259">
        <v>2017</v>
      </c>
      <c r="H44" s="176">
        <v>0.191</v>
      </c>
      <c r="I44" s="176">
        <f>H44-W44-X44-Y44</f>
        <v>0.191</v>
      </c>
      <c r="J44" s="203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f t="shared" si="14"/>
        <v>0</v>
      </c>
      <c r="V44" s="176">
        <f t="shared" si="14"/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0.191</v>
      </c>
      <c r="AB44" s="306">
        <f>SUM(W44:AA44)</f>
        <v>0.191</v>
      </c>
      <c r="AC44" s="375" t="s">
        <v>143</v>
      </c>
      <c r="AD44" s="197" t="s">
        <v>143</v>
      </c>
      <c r="AE44" s="197" t="s">
        <v>143</v>
      </c>
      <c r="AF44" s="198" t="s">
        <v>143</v>
      </c>
    </row>
    <row r="45" spans="1:32" ht="15.75">
      <c r="A45" s="10" t="s">
        <v>312</v>
      </c>
      <c r="B45" s="64" t="s">
        <v>37</v>
      </c>
      <c r="C45" s="58"/>
      <c r="D45" s="59"/>
      <c r="E45" s="59">
        <f>SUM(E46:E47)</f>
        <v>0.25</v>
      </c>
      <c r="F45" s="258"/>
      <c r="G45" s="258"/>
      <c r="H45" s="59">
        <f>SUM(H46:H47)</f>
        <v>0.602</v>
      </c>
      <c r="I45" s="59">
        <f>SUM(I46:I47)</f>
        <v>0.602</v>
      </c>
      <c r="J45" s="203">
        <f>SUM(J46:J47)</f>
        <v>3.19917968</v>
      </c>
      <c r="K45" s="203">
        <f aca="true" t="shared" si="15" ref="K45:AB45">SUM(K46:K47)</f>
        <v>0</v>
      </c>
      <c r="L45" s="203">
        <f t="shared" si="15"/>
        <v>0</v>
      </c>
      <c r="M45" s="203">
        <f t="shared" si="15"/>
        <v>0</v>
      </c>
      <c r="N45" s="203">
        <f t="shared" si="15"/>
        <v>0</v>
      </c>
      <c r="O45" s="203">
        <f t="shared" si="15"/>
        <v>0</v>
      </c>
      <c r="P45" s="203">
        <f t="shared" si="15"/>
        <v>0</v>
      </c>
      <c r="Q45" s="203">
        <f t="shared" si="15"/>
        <v>0</v>
      </c>
      <c r="R45" s="203">
        <f t="shared" si="15"/>
        <v>0</v>
      </c>
      <c r="S45" s="203">
        <f t="shared" si="15"/>
        <v>0</v>
      </c>
      <c r="T45" s="203">
        <f t="shared" si="15"/>
        <v>0.25</v>
      </c>
      <c r="U45" s="203">
        <f t="shared" si="15"/>
        <v>0</v>
      </c>
      <c r="V45" s="203">
        <f t="shared" si="15"/>
        <v>0.25</v>
      </c>
      <c r="W45" s="203">
        <f t="shared" si="15"/>
        <v>0</v>
      </c>
      <c r="X45" s="203">
        <f t="shared" si="15"/>
        <v>0</v>
      </c>
      <c r="Y45" s="203">
        <f t="shared" si="15"/>
        <v>0</v>
      </c>
      <c r="Z45" s="203">
        <f t="shared" si="15"/>
        <v>3.19917968</v>
      </c>
      <c r="AA45" s="203">
        <f t="shared" si="15"/>
        <v>0.602</v>
      </c>
      <c r="AB45" s="203">
        <f t="shared" si="15"/>
        <v>3.8011796799999997</v>
      </c>
      <c r="AC45" s="375" t="s">
        <v>143</v>
      </c>
      <c r="AD45" s="197" t="s">
        <v>143</v>
      </c>
      <c r="AE45" s="197" t="s">
        <v>143</v>
      </c>
      <c r="AF45" s="198" t="s">
        <v>143</v>
      </c>
    </row>
    <row r="46" spans="1:32" ht="15.75">
      <c r="A46" s="195" t="s">
        <v>313</v>
      </c>
      <c r="B46" s="187" t="s">
        <v>38</v>
      </c>
      <c r="C46" s="196"/>
      <c r="D46" s="176"/>
      <c r="E46" s="176">
        <v>0.25</v>
      </c>
      <c r="F46" s="259">
        <v>2017</v>
      </c>
      <c r="G46" s="259">
        <v>2017</v>
      </c>
      <c r="H46" s="176">
        <v>0.602</v>
      </c>
      <c r="I46" s="176">
        <f>H46-W46-X46-Y46</f>
        <v>0.602</v>
      </c>
      <c r="J46" s="203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0.25</v>
      </c>
      <c r="U46" s="176">
        <f>K46+M46+O46+Q46+S46</f>
        <v>0</v>
      </c>
      <c r="V46" s="176">
        <f>L46+N46+P46+R46+T46</f>
        <v>0.25</v>
      </c>
      <c r="W46" s="176">
        <v>0</v>
      </c>
      <c r="X46" s="176">
        <v>0</v>
      </c>
      <c r="Y46" s="176">
        <v>0</v>
      </c>
      <c r="Z46" s="176">
        <v>0</v>
      </c>
      <c r="AA46" s="176">
        <v>0.602</v>
      </c>
      <c r="AB46" s="306">
        <f>SUM(W46:AA46)</f>
        <v>0.602</v>
      </c>
      <c r="AC46" s="375" t="s">
        <v>143</v>
      </c>
      <c r="AD46" s="197" t="s">
        <v>143</v>
      </c>
      <c r="AE46" s="197" t="s">
        <v>143</v>
      </c>
      <c r="AF46" s="198" t="s">
        <v>143</v>
      </c>
    </row>
    <row r="47" spans="1:32" ht="31.5">
      <c r="A47" s="195" t="s">
        <v>337</v>
      </c>
      <c r="B47" s="63" t="s">
        <v>283</v>
      </c>
      <c r="C47" s="196"/>
      <c r="D47" s="176"/>
      <c r="E47" s="176"/>
      <c r="F47" s="259">
        <v>2016</v>
      </c>
      <c r="G47" s="259">
        <v>2016</v>
      </c>
      <c r="H47" s="176">
        <v>0</v>
      </c>
      <c r="I47" s="176">
        <f>H47-W47-X47-Y47</f>
        <v>0</v>
      </c>
      <c r="J47" s="176">
        <v>3.19917968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f>K47+M47+O47+Q47+S47</f>
        <v>0</v>
      </c>
      <c r="V47" s="176">
        <f>L47+N47+P47+R47+T47</f>
        <v>0</v>
      </c>
      <c r="W47" s="176">
        <v>0</v>
      </c>
      <c r="X47" s="176">
        <v>0</v>
      </c>
      <c r="Y47" s="176">
        <v>0</v>
      </c>
      <c r="Z47" s="176">
        <v>3.19917968</v>
      </c>
      <c r="AA47" s="176">
        <v>0</v>
      </c>
      <c r="AB47" s="306">
        <f>SUM(W47:AA47)</f>
        <v>3.19917968</v>
      </c>
      <c r="AC47" s="375"/>
      <c r="AD47" s="197"/>
      <c r="AE47" s="197"/>
      <c r="AF47" s="198"/>
    </row>
    <row r="48" spans="1:32" ht="15.75">
      <c r="A48" s="18" t="s">
        <v>314</v>
      </c>
      <c r="B48" s="119" t="s">
        <v>52</v>
      </c>
      <c r="C48" s="58"/>
      <c r="D48" s="55">
        <f>SUM(D49:D49)</f>
        <v>0</v>
      </c>
      <c r="E48" s="55">
        <f>SUM(E49:E49)</f>
        <v>0</v>
      </c>
      <c r="F48" s="257"/>
      <c r="G48" s="257"/>
      <c r="H48" s="55">
        <f>SUM(H49:H49)</f>
        <v>4.144</v>
      </c>
      <c r="I48" s="55">
        <f>SUM(I49:I49)</f>
        <v>3.0802858134</v>
      </c>
      <c r="J48" s="184">
        <f>SUM(J49:J49)</f>
        <v>1.08870216</v>
      </c>
      <c r="K48" s="184">
        <f aca="true" t="shared" si="16" ref="K48:AB48">SUM(K49:K49)</f>
        <v>0</v>
      </c>
      <c r="L48" s="184">
        <f t="shared" si="16"/>
        <v>0</v>
      </c>
      <c r="M48" s="184">
        <f t="shared" si="16"/>
        <v>0</v>
      </c>
      <c r="N48" s="184">
        <f t="shared" si="16"/>
        <v>0</v>
      </c>
      <c r="O48" s="184">
        <f t="shared" si="16"/>
        <v>0</v>
      </c>
      <c r="P48" s="184">
        <f t="shared" si="16"/>
        <v>0</v>
      </c>
      <c r="Q48" s="184">
        <f t="shared" si="16"/>
        <v>0</v>
      </c>
      <c r="R48" s="184">
        <f t="shared" si="16"/>
        <v>0</v>
      </c>
      <c r="S48" s="184">
        <f t="shared" si="16"/>
        <v>0</v>
      </c>
      <c r="T48" s="184">
        <f t="shared" si="16"/>
        <v>0</v>
      </c>
      <c r="U48" s="184">
        <f t="shared" si="16"/>
        <v>0</v>
      </c>
      <c r="V48" s="184">
        <f t="shared" si="16"/>
        <v>0</v>
      </c>
      <c r="W48" s="184">
        <f t="shared" si="16"/>
        <v>0</v>
      </c>
      <c r="X48" s="184">
        <f t="shared" si="16"/>
        <v>1.036</v>
      </c>
      <c r="Y48" s="184">
        <f t="shared" si="16"/>
        <v>1.0828925766</v>
      </c>
      <c r="Z48" s="184">
        <f t="shared" si="16"/>
        <v>1.08870216</v>
      </c>
      <c r="AA48" s="184">
        <f t="shared" si="16"/>
        <v>1.089</v>
      </c>
      <c r="AB48" s="184">
        <f t="shared" si="16"/>
        <v>4.2965947365999995</v>
      </c>
      <c r="AC48" s="371"/>
      <c r="AD48" s="56"/>
      <c r="AE48" s="56"/>
      <c r="AF48" s="57"/>
    </row>
    <row r="49" spans="1:32" s="125" customFormat="1" ht="15.75">
      <c r="A49" s="195" t="s">
        <v>315</v>
      </c>
      <c r="B49" s="188" t="s">
        <v>53</v>
      </c>
      <c r="C49" s="196"/>
      <c r="D49" s="176">
        <v>0</v>
      </c>
      <c r="E49" s="176">
        <v>0</v>
      </c>
      <c r="F49" s="259">
        <v>2014</v>
      </c>
      <c r="G49" s="259">
        <v>2017</v>
      </c>
      <c r="H49" s="176">
        <v>4.144</v>
      </c>
      <c r="I49" s="176">
        <v>3.0802858134</v>
      </c>
      <c r="J49" s="176">
        <v>1.08870216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f>K49+M49+O49+Q49+S49</f>
        <v>0</v>
      </c>
      <c r="V49" s="176">
        <f>L49+N49+P49+R49+T49</f>
        <v>0</v>
      </c>
      <c r="W49" s="176">
        <v>0</v>
      </c>
      <c r="X49" s="176">
        <v>1.036</v>
      </c>
      <c r="Y49" s="176">
        <v>1.0828925766</v>
      </c>
      <c r="Z49" s="176">
        <v>1.08870216</v>
      </c>
      <c r="AA49" s="176">
        <v>1.089</v>
      </c>
      <c r="AB49" s="306">
        <f>SUM(W49:AA49)</f>
        <v>4.2965947365999995</v>
      </c>
      <c r="AC49" s="375" t="s">
        <v>143</v>
      </c>
      <c r="AD49" s="197" t="s">
        <v>143</v>
      </c>
      <c r="AE49" s="197" t="s">
        <v>143</v>
      </c>
      <c r="AF49" s="198" t="s">
        <v>143</v>
      </c>
    </row>
    <row r="50" spans="1:32" ht="15.75">
      <c r="A50" s="18" t="s">
        <v>316</v>
      </c>
      <c r="B50" s="120" t="s">
        <v>151</v>
      </c>
      <c r="C50" s="58"/>
      <c r="D50" s="55">
        <f>SUM(D52:D59)</f>
        <v>0</v>
      </c>
      <c r="E50" s="55">
        <f>SUM(E52:E59)</f>
        <v>0</v>
      </c>
      <c r="F50" s="257"/>
      <c r="G50" s="257"/>
      <c r="H50" s="55">
        <f>H51+H58</f>
        <v>5.03452</v>
      </c>
      <c r="I50" s="55">
        <f aca="true" t="shared" si="17" ref="I50:AB50">I51+I58</f>
        <v>5.03452</v>
      </c>
      <c r="J50" s="184">
        <f t="shared" si="17"/>
        <v>0</v>
      </c>
      <c r="K50" s="55">
        <f t="shared" si="17"/>
        <v>0</v>
      </c>
      <c r="L50" s="55">
        <f t="shared" si="17"/>
        <v>0</v>
      </c>
      <c r="M50" s="55">
        <f t="shared" si="17"/>
        <v>0</v>
      </c>
      <c r="N50" s="55">
        <f t="shared" si="17"/>
        <v>0</v>
      </c>
      <c r="O50" s="55">
        <f t="shared" si="17"/>
        <v>0</v>
      </c>
      <c r="P50" s="55">
        <f t="shared" si="17"/>
        <v>0</v>
      </c>
      <c r="Q50" s="55">
        <f t="shared" si="17"/>
        <v>0</v>
      </c>
      <c r="R50" s="55">
        <f t="shared" si="17"/>
        <v>0</v>
      </c>
      <c r="S50" s="55">
        <f t="shared" si="17"/>
        <v>0</v>
      </c>
      <c r="T50" s="55">
        <f t="shared" si="17"/>
        <v>0</v>
      </c>
      <c r="U50" s="55">
        <f t="shared" si="17"/>
        <v>0</v>
      </c>
      <c r="V50" s="55">
        <f t="shared" si="17"/>
        <v>0</v>
      </c>
      <c r="W50" s="55">
        <f t="shared" si="17"/>
        <v>0</v>
      </c>
      <c r="X50" s="55">
        <f t="shared" si="17"/>
        <v>0</v>
      </c>
      <c r="Y50" s="55">
        <f t="shared" si="17"/>
        <v>0</v>
      </c>
      <c r="Z50" s="184">
        <f t="shared" si="17"/>
        <v>0</v>
      </c>
      <c r="AA50" s="55">
        <f t="shared" si="17"/>
        <v>0.587</v>
      </c>
      <c r="AB50" s="55">
        <f t="shared" si="17"/>
        <v>0.587</v>
      </c>
      <c r="AC50" s="371"/>
      <c r="AD50" s="56"/>
      <c r="AE50" s="56"/>
      <c r="AF50" s="57"/>
    </row>
    <row r="51" spans="1:32" ht="31.5">
      <c r="A51" s="10" t="s">
        <v>317</v>
      </c>
      <c r="B51" s="121" t="s">
        <v>54</v>
      </c>
      <c r="C51" s="58"/>
      <c r="D51" s="59"/>
      <c r="E51" s="59"/>
      <c r="F51" s="258"/>
      <c r="G51" s="258"/>
      <c r="H51" s="59">
        <f>SUM(H52:H57)</f>
        <v>4.44752</v>
      </c>
      <c r="I51" s="59">
        <f>SUM(I52:I57)</f>
        <v>4.44752</v>
      </c>
      <c r="J51" s="176">
        <f aca="true" t="shared" si="18" ref="J51:AB51">SUM(J52:J57)</f>
        <v>0</v>
      </c>
      <c r="K51" s="59">
        <f t="shared" si="18"/>
        <v>0</v>
      </c>
      <c r="L51" s="59">
        <f t="shared" si="18"/>
        <v>0</v>
      </c>
      <c r="M51" s="59">
        <f t="shared" si="18"/>
        <v>0</v>
      </c>
      <c r="N51" s="59">
        <f t="shared" si="18"/>
        <v>0</v>
      </c>
      <c r="O51" s="59">
        <f t="shared" si="18"/>
        <v>0</v>
      </c>
      <c r="P51" s="59">
        <f t="shared" si="18"/>
        <v>0</v>
      </c>
      <c r="Q51" s="59">
        <f t="shared" si="18"/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176">
        <f t="shared" si="18"/>
        <v>0</v>
      </c>
      <c r="AA51" s="59">
        <f t="shared" si="18"/>
        <v>0</v>
      </c>
      <c r="AB51" s="59">
        <f t="shared" si="18"/>
        <v>0</v>
      </c>
      <c r="AC51" s="311"/>
      <c r="AD51" s="60"/>
      <c r="AE51" s="60"/>
      <c r="AF51" s="61"/>
    </row>
    <row r="52" spans="1:32" ht="15.75">
      <c r="A52" s="195" t="s">
        <v>318</v>
      </c>
      <c r="B52" s="188" t="s">
        <v>55</v>
      </c>
      <c r="C52" s="196"/>
      <c r="D52" s="176">
        <v>0</v>
      </c>
      <c r="E52" s="176">
        <v>0</v>
      </c>
      <c r="F52" s="259"/>
      <c r="G52" s="259"/>
      <c r="H52" s="176">
        <v>2.3318</v>
      </c>
      <c r="I52" s="176">
        <f aca="true" t="shared" si="19" ref="I52:I57">H52-W52-X52-Y52</f>
        <v>2.3318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f aca="true" t="shared" si="20" ref="U52:V57">K52+M52+O52+Q52+S52</f>
        <v>0</v>
      </c>
      <c r="V52" s="176">
        <f t="shared" si="20"/>
        <v>0</v>
      </c>
      <c r="W52" s="176">
        <v>0</v>
      </c>
      <c r="X52" s="176">
        <v>0</v>
      </c>
      <c r="Y52" s="176">
        <v>0</v>
      </c>
      <c r="Z52" s="373">
        <v>0</v>
      </c>
      <c r="AA52" s="176">
        <v>0</v>
      </c>
      <c r="AB52" s="306">
        <f aca="true" t="shared" si="21" ref="AB52:AB57">SUM(W52:AA52)</f>
        <v>0</v>
      </c>
      <c r="AC52" s="375" t="s">
        <v>143</v>
      </c>
      <c r="AD52" s="197" t="s">
        <v>144</v>
      </c>
      <c r="AE52" s="197" t="s">
        <v>143</v>
      </c>
      <c r="AF52" s="198" t="s">
        <v>143</v>
      </c>
    </row>
    <row r="53" spans="1:32" ht="16.5" customHeight="1">
      <c r="A53" s="195" t="s">
        <v>319</v>
      </c>
      <c r="B53" s="188" t="s">
        <v>56</v>
      </c>
      <c r="C53" s="196"/>
      <c r="D53" s="176">
        <v>0</v>
      </c>
      <c r="E53" s="176">
        <v>0</v>
      </c>
      <c r="F53" s="259"/>
      <c r="G53" s="259"/>
      <c r="H53" s="176">
        <v>0.58674</v>
      </c>
      <c r="I53" s="176">
        <f t="shared" si="19"/>
        <v>0.58674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f t="shared" si="20"/>
        <v>0</v>
      </c>
      <c r="V53" s="176">
        <f t="shared" si="20"/>
        <v>0</v>
      </c>
      <c r="W53" s="176">
        <v>0</v>
      </c>
      <c r="X53" s="224">
        <v>0</v>
      </c>
      <c r="Y53" s="176">
        <v>0</v>
      </c>
      <c r="Z53" s="176">
        <v>0</v>
      </c>
      <c r="AA53" s="176">
        <v>0</v>
      </c>
      <c r="AB53" s="306">
        <f t="shared" si="21"/>
        <v>0</v>
      </c>
      <c r="AC53" s="375" t="s">
        <v>143</v>
      </c>
      <c r="AD53" s="197" t="s">
        <v>144</v>
      </c>
      <c r="AE53" s="197" t="s">
        <v>143</v>
      </c>
      <c r="AF53" s="198" t="s">
        <v>143</v>
      </c>
    </row>
    <row r="54" spans="1:32" ht="15.75">
      <c r="A54" s="195" t="s">
        <v>320</v>
      </c>
      <c r="B54" s="187" t="s">
        <v>33</v>
      </c>
      <c r="C54" s="196"/>
      <c r="D54" s="176">
        <v>0</v>
      </c>
      <c r="E54" s="176">
        <v>0</v>
      </c>
      <c r="F54" s="259"/>
      <c r="G54" s="259"/>
      <c r="H54" s="176">
        <v>0.24638</v>
      </c>
      <c r="I54" s="176">
        <f t="shared" si="19"/>
        <v>0.24638</v>
      </c>
      <c r="J54" s="203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f t="shared" si="20"/>
        <v>0</v>
      </c>
      <c r="V54" s="176">
        <f t="shared" si="20"/>
        <v>0</v>
      </c>
      <c r="W54" s="176">
        <v>0</v>
      </c>
      <c r="X54" s="224">
        <v>0</v>
      </c>
      <c r="Y54" s="176">
        <v>0</v>
      </c>
      <c r="Z54" s="176">
        <v>0</v>
      </c>
      <c r="AA54" s="176">
        <v>0</v>
      </c>
      <c r="AB54" s="306">
        <f t="shared" si="21"/>
        <v>0</v>
      </c>
      <c r="AC54" s="375" t="s">
        <v>143</v>
      </c>
      <c r="AD54" s="197" t="s">
        <v>144</v>
      </c>
      <c r="AE54" s="197" t="s">
        <v>143</v>
      </c>
      <c r="AF54" s="198" t="s">
        <v>143</v>
      </c>
    </row>
    <row r="55" spans="1:32" ht="15.75">
      <c r="A55" s="195" t="s">
        <v>321</v>
      </c>
      <c r="B55" s="187" t="s">
        <v>57</v>
      </c>
      <c r="C55" s="196"/>
      <c r="D55" s="176">
        <v>0</v>
      </c>
      <c r="E55" s="176">
        <v>0</v>
      </c>
      <c r="F55" s="259"/>
      <c r="G55" s="259"/>
      <c r="H55" s="176">
        <v>0.42521</v>
      </c>
      <c r="I55" s="176">
        <f t="shared" si="19"/>
        <v>0.42521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f t="shared" si="20"/>
        <v>0</v>
      </c>
      <c r="V55" s="176">
        <f t="shared" si="20"/>
        <v>0</v>
      </c>
      <c r="W55" s="176">
        <v>0</v>
      </c>
      <c r="X55" s="224">
        <v>0</v>
      </c>
      <c r="Y55" s="176">
        <v>0</v>
      </c>
      <c r="Z55" s="176">
        <v>0</v>
      </c>
      <c r="AA55" s="176">
        <v>0</v>
      </c>
      <c r="AB55" s="306">
        <f t="shared" si="21"/>
        <v>0</v>
      </c>
      <c r="AC55" s="375" t="s">
        <v>143</v>
      </c>
      <c r="AD55" s="197" t="s">
        <v>144</v>
      </c>
      <c r="AE55" s="197" t="s">
        <v>143</v>
      </c>
      <c r="AF55" s="198" t="s">
        <v>143</v>
      </c>
    </row>
    <row r="56" spans="1:32" ht="15.75">
      <c r="A56" s="195" t="s">
        <v>322</v>
      </c>
      <c r="B56" s="188" t="s">
        <v>58</v>
      </c>
      <c r="C56" s="196"/>
      <c r="D56" s="176">
        <v>0</v>
      </c>
      <c r="E56" s="176">
        <v>0</v>
      </c>
      <c r="F56" s="259"/>
      <c r="G56" s="259"/>
      <c r="H56" s="176">
        <v>0.36675</v>
      </c>
      <c r="I56" s="176">
        <f t="shared" si="19"/>
        <v>0.36675</v>
      </c>
      <c r="J56" s="203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f t="shared" si="20"/>
        <v>0</v>
      </c>
      <c r="V56" s="176">
        <f t="shared" si="20"/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306">
        <f t="shared" si="21"/>
        <v>0</v>
      </c>
      <c r="AC56" s="375" t="s">
        <v>143</v>
      </c>
      <c r="AD56" s="197" t="s">
        <v>144</v>
      </c>
      <c r="AE56" s="197" t="s">
        <v>143</v>
      </c>
      <c r="AF56" s="198" t="s">
        <v>143</v>
      </c>
    </row>
    <row r="57" spans="1:32" ht="31.5">
      <c r="A57" s="195" t="s">
        <v>323</v>
      </c>
      <c r="B57" s="187" t="s">
        <v>61</v>
      </c>
      <c r="C57" s="196"/>
      <c r="D57" s="176">
        <v>0</v>
      </c>
      <c r="E57" s="176">
        <v>0</v>
      </c>
      <c r="F57" s="259"/>
      <c r="G57" s="259"/>
      <c r="H57" s="176">
        <v>0.49064</v>
      </c>
      <c r="I57" s="176">
        <f t="shared" si="19"/>
        <v>0.49064</v>
      </c>
      <c r="J57" s="203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f t="shared" si="20"/>
        <v>0</v>
      </c>
      <c r="V57" s="176">
        <f t="shared" si="20"/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306">
        <f t="shared" si="21"/>
        <v>0</v>
      </c>
      <c r="AC57" s="375" t="s">
        <v>143</v>
      </c>
      <c r="AD57" s="197" t="s">
        <v>144</v>
      </c>
      <c r="AE57" s="197" t="s">
        <v>143</v>
      </c>
      <c r="AF57" s="198" t="s">
        <v>143</v>
      </c>
    </row>
    <row r="58" spans="1:32" ht="31.5">
      <c r="A58" s="10" t="s">
        <v>324</v>
      </c>
      <c r="B58" s="121" t="s">
        <v>60</v>
      </c>
      <c r="C58" s="58"/>
      <c r="D58" s="59"/>
      <c r="E58" s="59"/>
      <c r="F58" s="258"/>
      <c r="G58" s="258"/>
      <c r="H58" s="59">
        <f>H59</f>
        <v>0.587</v>
      </c>
      <c r="I58" s="59">
        <f>I59</f>
        <v>0.587</v>
      </c>
      <c r="J58" s="176">
        <f aca="true" t="shared" si="22" ref="J58:AB58">J59</f>
        <v>0</v>
      </c>
      <c r="K58" s="59">
        <f t="shared" si="22"/>
        <v>0</v>
      </c>
      <c r="L58" s="59">
        <f t="shared" si="22"/>
        <v>0</v>
      </c>
      <c r="M58" s="59">
        <f t="shared" si="22"/>
        <v>0</v>
      </c>
      <c r="N58" s="59">
        <f t="shared" si="22"/>
        <v>0</v>
      </c>
      <c r="O58" s="59">
        <f t="shared" si="22"/>
        <v>0</v>
      </c>
      <c r="P58" s="59">
        <f t="shared" si="22"/>
        <v>0</v>
      </c>
      <c r="Q58" s="59">
        <f t="shared" si="22"/>
        <v>0</v>
      </c>
      <c r="R58" s="59">
        <f t="shared" si="22"/>
        <v>0</v>
      </c>
      <c r="S58" s="59">
        <f t="shared" si="22"/>
        <v>0</v>
      </c>
      <c r="T58" s="59">
        <f t="shared" si="22"/>
        <v>0</v>
      </c>
      <c r="U58" s="59">
        <f t="shared" si="22"/>
        <v>0</v>
      </c>
      <c r="V58" s="59">
        <f t="shared" si="22"/>
        <v>0</v>
      </c>
      <c r="W58" s="59">
        <f t="shared" si="22"/>
        <v>0</v>
      </c>
      <c r="X58" s="59">
        <f t="shared" si="22"/>
        <v>0</v>
      </c>
      <c r="Y58" s="59">
        <f t="shared" si="22"/>
        <v>0</v>
      </c>
      <c r="Z58" s="176">
        <f t="shared" si="22"/>
        <v>0</v>
      </c>
      <c r="AA58" s="59">
        <f t="shared" si="22"/>
        <v>0.587</v>
      </c>
      <c r="AB58" s="59">
        <f t="shared" si="22"/>
        <v>0.587</v>
      </c>
      <c r="AC58" s="311"/>
      <c r="AD58" s="60"/>
      <c r="AE58" s="60"/>
      <c r="AF58" s="61"/>
    </row>
    <row r="59" spans="1:32" ht="18" customHeight="1">
      <c r="A59" s="195" t="s">
        <v>325</v>
      </c>
      <c r="B59" s="188" t="s">
        <v>56</v>
      </c>
      <c r="C59" s="196"/>
      <c r="D59" s="176">
        <v>0</v>
      </c>
      <c r="E59" s="176">
        <v>0</v>
      </c>
      <c r="F59" s="259">
        <v>2017</v>
      </c>
      <c r="G59" s="259">
        <v>2017</v>
      </c>
      <c r="H59" s="176">
        <v>0.587</v>
      </c>
      <c r="I59" s="176">
        <f>H59-W59-X59-Y59</f>
        <v>0.587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f>K59+M59+O59+Q59+S59</f>
        <v>0</v>
      </c>
      <c r="V59" s="176">
        <f>L59+N59+P59+R59+T59</f>
        <v>0</v>
      </c>
      <c r="W59" s="176">
        <v>0</v>
      </c>
      <c r="X59" s="373">
        <v>0</v>
      </c>
      <c r="Y59" s="176">
        <v>0</v>
      </c>
      <c r="Z59" s="373">
        <v>0</v>
      </c>
      <c r="AA59" s="176">
        <v>0.587</v>
      </c>
      <c r="AB59" s="306">
        <f>SUM(W59:AA59)</f>
        <v>0.587</v>
      </c>
      <c r="AC59" s="375" t="s">
        <v>143</v>
      </c>
      <c r="AD59" s="197" t="s">
        <v>144</v>
      </c>
      <c r="AE59" s="197" t="s">
        <v>143</v>
      </c>
      <c r="AF59" s="198" t="s">
        <v>143</v>
      </c>
    </row>
    <row r="60" spans="1:32" ht="23.25" customHeight="1">
      <c r="A60" s="293" t="s">
        <v>75</v>
      </c>
      <c r="B60" s="274" t="s">
        <v>211</v>
      </c>
      <c r="C60" s="378"/>
      <c r="D60" s="207">
        <f>D61</f>
        <v>6.745</v>
      </c>
      <c r="E60" s="207">
        <f>E61</f>
        <v>0.75</v>
      </c>
      <c r="F60" s="261"/>
      <c r="G60" s="261"/>
      <c r="H60" s="207">
        <f aca="true" t="shared" si="23" ref="H60:W61">H61</f>
        <v>14.218620000000001</v>
      </c>
      <c r="I60" s="207">
        <f t="shared" si="23"/>
        <v>14.218620000000001</v>
      </c>
      <c r="J60" s="207">
        <f t="shared" si="23"/>
        <v>2.464</v>
      </c>
      <c r="K60" s="207">
        <f t="shared" si="23"/>
        <v>0</v>
      </c>
      <c r="L60" s="207">
        <f t="shared" si="23"/>
        <v>0</v>
      </c>
      <c r="M60" s="207">
        <f t="shared" si="23"/>
        <v>0</v>
      </c>
      <c r="N60" s="207">
        <f t="shared" si="23"/>
        <v>0</v>
      </c>
      <c r="O60" s="207">
        <f t="shared" si="23"/>
        <v>0</v>
      </c>
      <c r="P60" s="207">
        <f t="shared" si="23"/>
        <v>0</v>
      </c>
      <c r="Q60" s="207">
        <f t="shared" si="23"/>
        <v>0.3</v>
      </c>
      <c r="R60" s="207">
        <f t="shared" si="23"/>
        <v>0.25</v>
      </c>
      <c r="S60" s="207">
        <f t="shared" si="23"/>
        <v>4.41</v>
      </c>
      <c r="T60" s="207">
        <f t="shared" si="23"/>
        <v>0.5</v>
      </c>
      <c r="U60" s="207">
        <f t="shared" si="23"/>
        <v>4.71</v>
      </c>
      <c r="V60" s="207">
        <f t="shared" si="23"/>
        <v>0.75</v>
      </c>
      <c r="W60" s="207">
        <f t="shared" si="23"/>
        <v>0</v>
      </c>
      <c r="X60" s="207">
        <f aca="true" t="shared" si="24" ref="X60:AB61">X61</f>
        <v>0</v>
      </c>
      <c r="Y60" s="207">
        <f t="shared" si="24"/>
        <v>0</v>
      </c>
      <c r="Z60" s="207">
        <f t="shared" si="24"/>
        <v>2.46384</v>
      </c>
      <c r="AA60" s="207">
        <f t="shared" si="24"/>
        <v>9.144</v>
      </c>
      <c r="AB60" s="368">
        <f t="shared" si="24"/>
        <v>11.60784</v>
      </c>
      <c r="AC60" s="369"/>
      <c r="AD60" s="208"/>
      <c r="AE60" s="208"/>
      <c r="AF60" s="209"/>
    </row>
    <row r="61" spans="1:32" ht="15.75">
      <c r="A61" s="113" t="s">
        <v>76</v>
      </c>
      <c r="B61" s="120" t="s">
        <v>200</v>
      </c>
      <c r="C61" s="25"/>
      <c r="D61" s="55">
        <f>D62</f>
        <v>6.745</v>
      </c>
      <c r="E61" s="55">
        <f>E62</f>
        <v>0.75</v>
      </c>
      <c r="F61" s="257"/>
      <c r="G61" s="257"/>
      <c r="H61" s="55">
        <f t="shared" si="23"/>
        <v>14.218620000000001</v>
      </c>
      <c r="I61" s="55">
        <f t="shared" si="23"/>
        <v>14.218620000000001</v>
      </c>
      <c r="J61" s="184">
        <f t="shared" si="23"/>
        <v>2.464</v>
      </c>
      <c r="K61" s="55">
        <f t="shared" si="23"/>
        <v>0</v>
      </c>
      <c r="L61" s="55">
        <f t="shared" si="23"/>
        <v>0</v>
      </c>
      <c r="M61" s="55">
        <f t="shared" si="23"/>
        <v>0</v>
      </c>
      <c r="N61" s="55">
        <f t="shared" si="23"/>
        <v>0</v>
      </c>
      <c r="O61" s="55">
        <f t="shared" si="23"/>
        <v>0</v>
      </c>
      <c r="P61" s="55">
        <f t="shared" si="23"/>
        <v>0</v>
      </c>
      <c r="Q61" s="55">
        <f t="shared" si="23"/>
        <v>0.3</v>
      </c>
      <c r="R61" s="55">
        <f t="shared" si="23"/>
        <v>0.25</v>
      </c>
      <c r="S61" s="55">
        <f t="shared" si="23"/>
        <v>4.41</v>
      </c>
      <c r="T61" s="55">
        <f t="shared" si="23"/>
        <v>0.5</v>
      </c>
      <c r="U61" s="55">
        <f t="shared" si="23"/>
        <v>4.71</v>
      </c>
      <c r="V61" s="55">
        <f t="shared" si="23"/>
        <v>0.75</v>
      </c>
      <c r="W61" s="55">
        <f t="shared" si="23"/>
        <v>0</v>
      </c>
      <c r="X61" s="55">
        <f t="shared" si="24"/>
        <v>0</v>
      </c>
      <c r="Y61" s="55">
        <f t="shared" si="24"/>
        <v>0</v>
      </c>
      <c r="Z61" s="184">
        <f t="shared" si="24"/>
        <v>2.46384</v>
      </c>
      <c r="AA61" s="55">
        <f t="shared" si="24"/>
        <v>9.144</v>
      </c>
      <c r="AB61" s="303">
        <f t="shared" si="24"/>
        <v>11.60784</v>
      </c>
      <c r="AC61" s="371"/>
      <c r="AD61" s="56"/>
      <c r="AE61" s="56"/>
      <c r="AF61" s="57"/>
    </row>
    <row r="62" spans="1:32" ht="15.75">
      <c r="A62" s="113" t="s">
        <v>251</v>
      </c>
      <c r="B62" s="120" t="s">
        <v>201</v>
      </c>
      <c r="C62" s="25"/>
      <c r="D62" s="55">
        <f>D63</f>
        <v>6.745</v>
      </c>
      <c r="E62" s="55">
        <f>E63+E74</f>
        <v>0.75</v>
      </c>
      <c r="F62" s="257"/>
      <c r="G62" s="257"/>
      <c r="H62" s="55">
        <f aca="true" t="shared" si="25" ref="H62:AB62">H63+H74</f>
        <v>14.218620000000001</v>
      </c>
      <c r="I62" s="55">
        <f t="shared" si="25"/>
        <v>14.218620000000001</v>
      </c>
      <c r="J62" s="184">
        <f t="shared" si="25"/>
        <v>2.464</v>
      </c>
      <c r="K62" s="55">
        <f t="shared" si="25"/>
        <v>0</v>
      </c>
      <c r="L62" s="55">
        <f t="shared" si="25"/>
        <v>0</v>
      </c>
      <c r="M62" s="55">
        <f t="shared" si="25"/>
        <v>0</v>
      </c>
      <c r="N62" s="55">
        <f t="shared" si="25"/>
        <v>0</v>
      </c>
      <c r="O62" s="55">
        <f t="shared" si="25"/>
        <v>0</v>
      </c>
      <c r="P62" s="55">
        <f t="shared" si="25"/>
        <v>0</v>
      </c>
      <c r="Q62" s="55">
        <f t="shared" si="25"/>
        <v>0.3</v>
      </c>
      <c r="R62" s="55">
        <f t="shared" si="25"/>
        <v>0.25</v>
      </c>
      <c r="S62" s="55">
        <f t="shared" si="25"/>
        <v>4.41</v>
      </c>
      <c r="T62" s="55">
        <f t="shared" si="25"/>
        <v>0.5</v>
      </c>
      <c r="U62" s="55">
        <f t="shared" si="25"/>
        <v>4.71</v>
      </c>
      <c r="V62" s="55">
        <f t="shared" si="25"/>
        <v>0.75</v>
      </c>
      <c r="W62" s="55">
        <f t="shared" si="25"/>
        <v>0</v>
      </c>
      <c r="X62" s="55">
        <f t="shared" si="25"/>
        <v>0</v>
      </c>
      <c r="Y62" s="55">
        <f t="shared" si="25"/>
        <v>0</v>
      </c>
      <c r="Z62" s="184">
        <f t="shared" si="25"/>
        <v>2.46384</v>
      </c>
      <c r="AA62" s="55">
        <f t="shared" si="25"/>
        <v>9.144</v>
      </c>
      <c r="AB62" s="303">
        <f t="shared" si="25"/>
        <v>11.60784</v>
      </c>
      <c r="AC62" s="371"/>
      <c r="AD62" s="56"/>
      <c r="AE62" s="56"/>
      <c r="AF62" s="57"/>
    </row>
    <row r="63" spans="1:32" ht="15.75">
      <c r="A63" s="113" t="s">
        <v>255</v>
      </c>
      <c r="B63" s="120" t="s">
        <v>202</v>
      </c>
      <c r="C63" s="25"/>
      <c r="D63" s="55">
        <f>D64</f>
        <v>6.745</v>
      </c>
      <c r="E63" s="55">
        <f>E64</f>
        <v>0</v>
      </c>
      <c r="F63" s="257"/>
      <c r="G63" s="257"/>
      <c r="H63" s="55">
        <f aca="true" t="shared" si="26" ref="H63:AB63">H64</f>
        <v>7.75462</v>
      </c>
      <c r="I63" s="55">
        <f t="shared" si="26"/>
        <v>7.75462</v>
      </c>
      <c r="J63" s="184">
        <f t="shared" si="26"/>
        <v>0</v>
      </c>
      <c r="K63" s="55">
        <f t="shared" si="26"/>
        <v>0</v>
      </c>
      <c r="L63" s="55">
        <f t="shared" si="26"/>
        <v>0</v>
      </c>
      <c r="M63" s="55">
        <f t="shared" si="26"/>
        <v>0</v>
      </c>
      <c r="N63" s="55">
        <f t="shared" si="26"/>
        <v>0</v>
      </c>
      <c r="O63" s="55">
        <f t="shared" si="26"/>
        <v>0</v>
      </c>
      <c r="P63" s="55">
        <f t="shared" si="26"/>
        <v>0</v>
      </c>
      <c r="Q63" s="55">
        <f t="shared" si="26"/>
        <v>0</v>
      </c>
      <c r="R63" s="55">
        <f t="shared" si="26"/>
        <v>0</v>
      </c>
      <c r="S63" s="55">
        <f t="shared" si="26"/>
        <v>4.41</v>
      </c>
      <c r="T63" s="55">
        <f t="shared" si="26"/>
        <v>0</v>
      </c>
      <c r="U63" s="55">
        <f t="shared" si="26"/>
        <v>4.41</v>
      </c>
      <c r="V63" s="55">
        <f t="shared" si="26"/>
        <v>0</v>
      </c>
      <c r="W63" s="55">
        <f t="shared" si="26"/>
        <v>0</v>
      </c>
      <c r="X63" s="55">
        <f t="shared" si="26"/>
        <v>0</v>
      </c>
      <c r="Y63" s="55">
        <f t="shared" si="26"/>
        <v>0</v>
      </c>
      <c r="Z63" s="184">
        <f t="shared" si="26"/>
        <v>0</v>
      </c>
      <c r="AA63" s="55">
        <f t="shared" si="26"/>
        <v>5.144</v>
      </c>
      <c r="AB63" s="303">
        <f t="shared" si="26"/>
        <v>5.144</v>
      </c>
      <c r="AC63" s="371"/>
      <c r="AD63" s="56"/>
      <c r="AE63" s="56"/>
      <c r="AF63" s="57"/>
    </row>
    <row r="64" spans="1:32" ht="15.75">
      <c r="A64" s="214" t="s">
        <v>326</v>
      </c>
      <c r="B64" s="64" t="s">
        <v>203</v>
      </c>
      <c r="C64" s="25"/>
      <c r="D64" s="59">
        <f>D65+D70</f>
        <v>6.745</v>
      </c>
      <c r="E64" s="59">
        <f>E65+E70</f>
        <v>0</v>
      </c>
      <c r="F64" s="258"/>
      <c r="G64" s="258"/>
      <c r="H64" s="59">
        <f aca="true" t="shared" si="27" ref="H64:AB64">H65+H70</f>
        <v>7.75462</v>
      </c>
      <c r="I64" s="59">
        <f t="shared" si="27"/>
        <v>7.75462</v>
      </c>
      <c r="J64" s="176">
        <f t="shared" si="27"/>
        <v>0</v>
      </c>
      <c r="K64" s="59">
        <f t="shared" si="27"/>
        <v>0</v>
      </c>
      <c r="L64" s="59">
        <f t="shared" si="27"/>
        <v>0</v>
      </c>
      <c r="M64" s="59">
        <f t="shared" si="27"/>
        <v>0</v>
      </c>
      <c r="N64" s="59">
        <f t="shared" si="27"/>
        <v>0</v>
      </c>
      <c r="O64" s="59">
        <f t="shared" si="27"/>
        <v>0</v>
      </c>
      <c r="P64" s="59">
        <f t="shared" si="27"/>
        <v>0</v>
      </c>
      <c r="Q64" s="59">
        <f t="shared" si="27"/>
        <v>0</v>
      </c>
      <c r="R64" s="59">
        <f t="shared" si="27"/>
        <v>0</v>
      </c>
      <c r="S64" s="59">
        <f t="shared" si="27"/>
        <v>4.41</v>
      </c>
      <c r="T64" s="59">
        <f t="shared" si="27"/>
        <v>0</v>
      </c>
      <c r="U64" s="59">
        <f t="shared" si="27"/>
        <v>4.41</v>
      </c>
      <c r="V64" s="59">
        <f t="shared" si="27"/>
        <v>0</v>
      </c>
      <c r="W64" s="59">
        <f t="shared" si="27"/>
        <v>0</v>
      </c>
      <c r="X64" s="59">
        <f t="shared" si="27"/>
        <v>0</v>
      </c>
      <c r="Y64" s="59">
        <f t="shared" si="27"/>
        <v>0</v>
      </c>
      <c r="Z64" s="176">
        <f t="shared" si="27"/>
        <v>0</v>
      </c>
      <c r="AA64" s="59">
        <f t="shared" si="27"/>
        <v>5.144</v>
      </c>
      <c r="AB64" s="304">
        <f t="shared" si="27"/>
        <v>5.144</v>
      </c>
      <c r="AC64" s="311"/>
      <c r="AD64" s="60"/>
      <c r="AE64" s="60"/>
      <c r="AF64" s="61"/>
    </row>
    <row r="65" spans="1:32" ht="15.75">
      <c r="A65" s="66"/>
      <c r="B65" s="64" t="s">
        <v>204</v>
      </c>
      <c r="C65" s="25"/>
      <c r="D65" s="59">
        <f>SUM(D66:D69)</f>
        <v>6.745</v>
      </c>
      <c r="E65" s="59">
        <f>SUM(E66:E69)</f>
        <v>0</v>
      </c>
      <c r="F65" s="258"/>
      <c r="G65" s="258"/>
      <c r="H65" s="59">
        <f aca="true" t="shared" si="28" ref="H65:V65">SUM(H66:H69)</f>
        <v>7.75462</v>
      </c>
      <c r="I65" s="59">
        <f t="shared" si="28"/>
        <v>7.75462</v>
      </c>
      <c r="J65" s="176">
        <f t="shared" si="28"/>
        <v>0</v>
      </c>
      <c r="K65" s="59">
        <f t="shared" si="28"/>
        <v>0</v>
      </c>
      <c r="L65" s="59">
        <f t="shared" si="28"/>
        <v>0</v>
      </c>
      <c r="M65" s="59">
        <f t="shared" si="28"/>
        <v>0</v>
      </c>
      <c r="N65" s="59">
        <f t="shared" si="28"/>
        <v>0</v>
      </c>
      <c r="O65" s="59">
        <f t="shared" si="28"/>
        <v>0</v>
      </c>
      <c r="P65" s="59">
        <f t="shared" si="28"/>
        <v>0</v>
      </c>
      <c r="Q65" s="59">
        <f t="shared" si="28"/>
        <v>0</v>
      </c>
      <c r="R65" s="59">
        <f t="shared" si="28"/>
        <v>0</v>
      </c>
      <c r="S65" s="59">
        <f t="shared" si="28"/>
        <v>4.41</v>
      </c>
      <c r="T65" s="59">
        <f t="shared" si="28"/>
        <v>0</v>
      </c>
      <c r="U65" s="59">
        <f t="shared" si="28"/>
        <v>4.41</v>
      </c>
      <c r="V65" s="59">
        <f t="shared" si="28"/>
        <v>0</v>
      </c>
      <c r="W65" s="59">
        <f aca="true" t="shared" si="29" ref="W65:AB65">SUM(W66:W69)</f>
        <v>0</v>
      </c>
      <c r="X65" s="59">
        <f t="shared" si="29"/>
        <v>0</v>
      </c>
      <c r="Y65" s="59">
        <f t="shared" si="29"/>
        <v>0</v>
      </c>
      <c r="Z65" s="176">
        <f t="shared" si="29"/>
        <v>0</v>
      </c>
      <c r="AA65" s="59">
        <f t="shared" si="29"/>
        <v>5.144</v>
      </c>
      <c r="AB65" s="304">
        <f t="shared" si="29"/>
        <v>5.144</v>
      </c>
      <c r="AC65" s="311"/>
      <c r="AD65" s="60"/>
      <c r="AE65" s="60"/>
      <c r="AF65" s="61"/>
    </row>
    <row r="66" spans="1:32" ht="35.25" customHeight="1">
      <c r="A66" s="114" t="s">
        <v>327</v>
      </c>
      <c r="B66" s="188" t="s">
        <v>62</v>
      </c>
      <c r="C66" s="196"/>
      <c r="D66" s="176">
        <v>1.945</v>
      </c>
      <c r="E66" s="176">
        <v>0</v>
      </c>
      <c r="F66" s="259"/>
      <c r="G66" s="259"/>
      <c r="H66" s="176">
        <v>1.915</v>
      </c>
      <c r="I66" s="176">
        <f>H66-W66-X66-Y66</f>
        <v>1.915</v>
      </c>
      <c r="J66" s="379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f aca="true" t="shared" si="30" ref="U66:V69">K66+M66+O66+Q66+S66</f>
        <v>0</v>
      </c>
      <c r="V66" s="176">
        <f t="shared" si="30"/>
        <v>0</v>
      </c>
      <c r="W66" s="176">
        <v>0</v>
      </c>
      <c r="X66" s="176">
        <v>0</v>
      </c>
      <c r="Y66" s="373">
        <v>0</v>
      </c>
      <c r="Z66" s="176">
        <v>0</v>
      </c>
      <c r="AA66" s="176">
        <v>0</v>
      </c>
      <c r="AB66" s="306">
        <f>SUM(W66:AA66)</f>
        <v>0</v>
      </c>
      <c r="AC66" s="375" t="s">
        <v>143</v>
      </c>
      <c r="AD66" s="197" t="s">
        <v>143</v>
      </c>
      <c r="AE66" s="197" t="s">
        <v>143</v>
      </c>
      <c r="AF66" s="198" t="s">
        <v>143</v>
      </c>
    </row>
    <row r="67" spans="1:32" ht="32.25" customHeight="1">
      <c r="A67" s="114" t="s">
        <v>328</v>
      </c>
      <c r="B67" s="188" t="s">
        <v>63</v>
      </c>
      <c r="C67" s="124"/>
      <c r="D67" s="176">
        <v>1</v>
      </c>
      <c r="E67" s="176">
        <v>0</v>
      </c>
      <c r="F67" s="259">
        <v>2017</v>
      </c>
      <c r="G67" s="259">
        <v>2017</v>
      </c>
      <c r="H67" s="176">
        <v>1.368</v>
      </c>
      <c r="I67" s="176">
        <f>H67-W67-X67-Y67</f>
        <v>1.368</v>
      </c>
      <c r="J67" s="379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1</v>
      </c>
      <c r="T67" s="176">
        <v>0</v>
      </c>
      <c r="U67" s="176">
        <f t="shared" si="30"/>
        <v>1</v>
      </c>
      <c r="V67" s="176">
        <f t="shared" si="30"/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1.368</v>
      </c>
      <c r="AB67" s="306">
        <f>SUM(W67:AA67)</f>
        <v>1.368</v>
      </c>
      <c r="AC67" s="375" t="s">
        <v>143</v>
      </c>
      <c r="AD67" s="197" t="s">
        <v>143</v>
      </c>
      <c r="AE67" s="197" t="s">
        <v>143</v>
      </c>
      <c r="AF67" s="198" t="s">
        <v>143</v>
      </c>
    </row>
    <row r="68" spans="1:32" s="125" customFormat="1" ht="32.25" customHeight="1">
      <c r="A68" s="114" t="s">
        <v>329</v>
      </c>
      <c r="B68" s="188" t="s">
        <v>64</v>
      </c>
      <c r="C68" s="124"/>
      <c r="D68" s="176">
        <v>3.41</v>
      </c>
      <c r="E68" s="176">
        <v>0</v>
      </c>
      <c r="F68" s="259">
        <v>2017</v>
      </c>
      <c r="G68" s="259">
        <v>2017</v>
      </c>
      <c r="H68" s="176">
        <v>3.776</v>
      </c>
      <c r="I68" s="176">
        <f>H68-W68-X68-Y68</f>
        <v>3.776</v>
      </c>
      <c r="J68" s="379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3.41</v>
      </c>
      <c r="T68" s="176">
        <v>0</v>
      </c>
      <c r="U68" s="176">
        <f t="shared" si="30"/>
        <v>3.41</v>
      </c>
      <c r="V68" s="176">
        <f t="shared" si="30"/>
        <v>0</v>
      </c>
      <c r="W68" s="176"/>
      <c r="X68" s="176">
        <v>0</v>
      </c>
      <c r="Y68" s="176">
        <v>0</v>
      </c>
      <c r="Z68" s="176">
        <v>0</v>
      </c>
      <c r="AA68" s="373">
        <v>3.776</v>
      </c>
      <c r="AB68" s="306">
        <f>SUM(W68:AA68)</f>
        <v>3.776</v>
      </c>
      <c r="AC68" s="375" t="s">
        <v>143</v>
      </c>
      <c r="AD68" s="197" t="s">
        <v>143</v>
      </c>
      <c r="AE68" s="197" t="s">
        <v>143</v>
      </c>
      <c r="AF68" s="198" t="s">
        <v>143</v>
      </c>
    </row>
    <row r="69" spans="1:32" s="125" customFormat="1" ht="31.5">
      <c r="A69" s="114" t="s">
        <v>330</v>
      </c>
      <c r="B69" s="188" t="s">
        <v>32</v>
      </c>
      <c r="C69" s="124"/>
      <c r="D69" s="176">
        <v>0.39</v>
      </c>
      <c r="E69" s="176">
        <v>0</v>
      </c>
      <c r="F69" s="259"/>
      <c r="G69" s="259"/>
      <c r="H69" s="176">
        <v>0.69562</v>
      </c>
      <c r="I69" s="176">
        <f>H69-W69-X69-Y69</f>
        <v>0.69562</v>
      </c>
      <c r="J69" s="379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76">
        <v>0</v>
      </c>
      <c r="R69" s="176">
        <v>0</v>
      </c>
      <c r="S69" s="176">
        <v>0</v>
      </c>
      <c r="T69" s="176">
        <v>0</v>
      </c>
      <c r="U69" s="176">
        <f t="shared" si="30"/>
        <v>0</v>
      </c>
      <c r="V69" s="176">
        <f t="shared" si="30"/>
        <v>0</v>
      </c>
      <c r="W69" s="176">
        <v>0</v>
      </c>
      <c r="X69" s="373">
        <v>0</v>
      </c>
      <c r="Y69" s="176">
        <v>0</v>
      </c>
      <c r="Z69" s="176">
        <v>0</v>
      </c>
      <c r="AA69" s="176">
        <v>0</v>
      </c>
      <c r="AB69" s="306">
        <f>SUM(W69:AA69)</f>
        <v>0</v>
      </c>
      <c r="AC69" s="375" t="s">
        <v>143</v>
      </c>
      <c r="AD69" s="197" t="s">
        <v>143</v>
      </c>
      <c r="AE69" s="197" t="s">
        <v>143</v>
      </c>
      <c r="AF69" s="198" t="s">
        <v>143</v>
      </c>
    </row>
    <row r="70" spans="1:32" ht="15.75">
      <c r="A70" s="66"/>
      <c r="B70" s="64" t="s">
        <v>205</v>
      </c>
      <c r="C70" s="25"/>
      <c r="D70" s="59"/>
      <c r="E70" s="59"/>
      <c r="F70" s="258"/>
      <c r="G70" s="258"/>
      <c r="H70" s="59"/>
      <c r="I70" s="59"/>
      <c r="J70" s="176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176"/>
      <c r="AA70" s="59"/>
      <c r="AB70" s="304"/>
      <c r="AC70" s="311"/>
      <c r="AD70" s="60"/>
      <c r="AE70" s="60"/>
      <c r="AF70" s="61"/>
    </row>
    <row r="71" spans="1:32" ht="15.75">
      <c r="A71" s="66"/>
      <c r="B71" s="64" t="s">
        <v>206</v>
      </c>
      <c r="C71" s="25"/>
      <c r="D71" s="59"/>
      <c r="E71" s="59"/>
      <c r="F71" s="258"/>
      <c r="G71" s="258"/>
      <c r="H71" s="59"/>
      <c r="I71" s="59"/>
      <c r="J71" s="176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176"/>
      <c r="AA71" s="59"/>
      <c r="AB71" s="304"/>
      <c r="AC71" s="311"/>
      <c r="AD71" s="60"/>
      <c r="AE71" s="60"/>
      <c r="AF71" s="61"/>
    </row>
    <row r="72" spans="1:32" ht="15.75">
      <c r="A72" s="66"/>
      <c r="B72" s="64" t="s">
        <v>207</v>
      </c>
      <c r="C72" s="25"/>
      <c r="D72" s="59"/>
      <c r="E72" s="59"/>
      <c r="F72" s="258"/>
      <c r="G72" s="258"/>
      <c r="H72" s="59"/>
      <c r="I72" s="59"/>
      <c r="J72" s="176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176"/>
      <c r="AA72" s="59"/>
      <c r="AB72" s="304"/>
      <c r="AC72" s="311"/>
      <c r="AD72" s="60"/>
      <c r="AE72" s="60"/>
      <c r="AF72" s="61"/>
    </row>
    <row r="73" spans="1:32" ht="15.75">
      <c r="A73" s="66"/>
      <c r="B73" s="64" t="s">
        <v>208</v>
      </c>
      <c r="C73" s="25"/>
      <c r="D73" s="59"/>
      <c r="E73" s="59"/>
      <c r="F73" s="258"/>
      <c r="G73" s="258"/>
      <c r="H73" s="59"/>
      <c r="I73" s="59"/>
      <c r="J73" s="176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176"/>
      <c r="AA73" s="59"/>
      <c r="AB73" s="304"/>
      <c r="AC73" s="311"/>
      <c r="AD73" s="60"/>
      <c r="AE73" s="60"/>
      <c r="AF73" s="61"/>
    </row>
    <row r="74" spans="1:32" ht="15.75">
      <c r="A74" s="113" t="s">
        <v>256</v>
      </c>
      <c r="B74" s="120" t="s">
        <v>209</v>
      </c>
      <c r="C74" s="25"/>
      <c r="D74" s="55">
        <f>D75</f>
        <v>0.3</v>
      </c>
      <c r="E74" s="55">
        <f>E75</f>
        <v>0.75</v>
      </c>
      <c r="F74" s="257"/>
      <c r="G74" s="257"/>
      <c r="H74" s="55">
        <f aca="true" t="shared" si="31" ref="H74:AB74">H75</f>
        <v>6.464</v>
      </c>
      <c r="I74" s="55">
        <f t="shared" si="31"/>
        <v>6.464</v>
      </c>
      <c r="J74" s="184">
        <f t="shared" si="31"/>
        <v>2.464</v>
      </c>
      <c r="K74" s="55">
        <f t="shared" si="31"/>
        <v>0</v>
      </c>
      <c r="L74" s="55">
        <f t="shared" si="31"/>
        <v>0</v>
      </c>
      <c r="M74" s="55">
        <f t="shared" si="31"/>
        <v>0</v>
      </c>
      <c r="N74" s="55">
        <f t="shared" si="31"/>
        <v>0</v>
      </c>
      <c r="O74" s="55">
        <f t="shared" si="31"/>
        <v>0</v>
      </c>
      <c r="P74" s="55">
        <f t="shared" si="31"/>
        <v>0</v>
      </c>
      <c r="Q74" s="55">
        <f t="shared" si="31"/>
        <v>0.3</v>
      </c>
      <c r="R74" s="55">
        <f t="shared" si="31"/>
        <v>0.25</v>
      </c>
      <c r="S74" s="55">
        <f t="shared" si="31"/>
        <v>0</v>
      </c>
      <c r="T74" s="55">
        <f t="shared" si="31"/>
        <v>0.5</v>
      </c>
      <c r="U74" s="55">
        <f t="shared" si="31"/>
        <v>0.3</v>
      </c>
      <c r="V74" s="55">
        <f t="shared" si="31"/>
        <v>0.75</v>
      </c>
      <c r="W74" s="55">
        <f t="shared" si="31"/>
        <v>0</v>
      </c>
      <c r="X74" s="55">
        <f t="shared" si="31"/>
        <v>0</v>
      </c>
      <c r="Y74" s="55">
        <f t="shared" si="31"/>
        <v>0</v>
      </c>
      <c r="Z74" s="184">
        <f t="shared" si="31"/>
        <v>2.46384</v>
      </c>
      <c r="AA74" s="55">
        <f t="shared" si="31"/>
        <v>4</v>
      </c>
      <c r="AB74" s="303">
        <f t="shared" si="31"/>
        <v>6.463839999999999</v>
      </c>
      <c r="AC74" s="371"/>
      <c r="AD74" s="56"/>
      <c r="AE74" s="56"/>
      <c r="AF74" s="57"/>
    </row>
    <row r="75" spans="1:32" ht="15.75">
      <c r="A75" s="226" t="s">
        <v>331</v>
      </c>
      <c r="B75" s="64" t="s">
        <v>37</v>
      </c>
      <c r="C75" s="25"/>
      <c r="D75" s="59">
        <f>SUM(D76:D78)</f>
        <v>0.3</v>
      </c>
      <c r="E75" s="59">
        <f>SUM(E76:E78)</f>
        <v>0.75</v>
      </c>
      <c r="F75" s="258"/>
      <c r="G75" s="258"/>
      <c r="H75" s="59">
        <f>SUM(H76:H78)</f>
        <v>6.464</v>
      </c>
      <c r="I75" s="59">
        <f>SUM(I76:I78)</f>
        <v>6.464</v>
      </c>
      <c r="J75" s="176">
        <f>SUM(J76:J78)</f>
        <v>2.464</v>
      </c>
      <c r="K75" s="59">
        <f aca="true" t="shared" si="32" ref="K75:AB75">SUM(K76:K78)</f>
        <v>0</v>
      </c>
      <c r="L75" s="59">
        <f t="shared" si="32"/>
        <v>0</v>
      </c>
      <c r="M75" s="59">
        <f t="shared" si="32"/>
        <v>0</v>
      </c>
      <c r="N75" s="59">
        <f t="shared" si="32"/>
        <v>0</v>
      </c>
      <c r="O75" s="59">
        <f t="shared" si="32"/>
        <v>0</v>
      </c>
      <c r="P75" s="59">
        <f t="shared" si="32"/>
        <v>0</v>
      </c>
      <c r="Q75" s="59">
        <f t="shared" si="32"/>
        <v>0.3</v>
      </c>
      <c r="R75" s="59">
        <f t="shared" si="32"/>
        <v>0.25</v>
      </c>
      <c r="S75" s="59">
        <f t="shared" si="32"/>
        <v>0</v>
      </c>
      <c r="T75" s="59">
        <f t="shared" si="32"/>
        <v>0.5</v>
      </c>
      <c r="U75" s="59">
        <f t="shared" si="32"/>
        <v>0.3</v>
      </c>
      <c r="V75" s="59">
        <f t="shared" si="32"/>
        <v>0.75</v>
      </c>
      <c r="W75" s="59">
        <f t="shared" si="32"/>
        <v>0</v>
      </c>
      <c r="X75" s="59">
        <f t="shared" si="32"/>
        <v>0</v>
      </c>
      <c r="Y75" s="59">
        <f t="shared" si="32"/>
        <v>0</v>
      </c>
      <c r="Z75" s="176">
        <f t="shared" si="32"/>
        <v>2.46384</v>
      </c>
      <c r="AA75" s="59">
        <f t="shared" si="32"/>
        <v>4</v>
      </c>
      <c r="AB75" s="59">
        <f t="shared" si="32"/>
        <v>6.463839999999999</v>
      </c>
      <c r="AC75" s="311"/>
      <c r="AD75" s="60"/>
      <c r="AE75" s="60"/>
      <c r="AF75" s="61"/>
    </row>
    <row r="76" spans="1:32" ht="20.25" customHeight="1">
      <c r="A76" s="114" t="s">
        <v>332</v>
      </c>
      <c r="B76" s="187" t="s">
        <v>65</v>
      </c>
      <c r="C76" s="124"/>
      <c r="D76" s="176">
        <v>0</v>
      </c>
      <c r="E76" s="176">
        <v>0.25</v>
      </c>
      <c r="F76" s="259">
        <v>2017</v>
      </c>
      <c r="G76" s="259">
        <v>2017</v>
      </c>
      <c r="H76" s="176">
        <v>2</v>
      </c>
      <c r="I76" s="176">
        <f>H76-W76-X76-Y76</f>
        <v>2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76">
        <v>0</v>
      </c>
      <c r="T76" s="176">
        <v>0.25</v>
      </c>
      <c r="U76" s="380">
        <f aca="true" t="shared" si="33" ref="U76:V78">K76+M76+O76+Q76+S76</f>
        <v>0</v>
      </c>
      <c r="V76" s="176">
        <f t="shared" si="33"/>
        <v>0.25</v>
      </c>
      <c r="W76" s="176">
        <v>0</v>
      </c>
      <c r="X76" s="176">
        <v>0</v>
      </c>
      <c r="Y76" s="176">
        <v>0</v>
      </c>
      <c r="Z76" s="176">
        <v>0</v>
      </c>
      <c r="AA76" s="176">
        <v>2</v>
      </c>
      <c r="AB76" s="306">
        <f>SUM(W76:AA76)</f>
        <v>2</v>
      </c>
      <c r="AC76" s="375" t="s">
        <v>143</v>
      </c>
      <c r="AD76" s="197" t="s">
        <v>143</v>
      </c>
      <c r="AE76" s="197" t="s">
        <v>143</v>
      </c>
      <c r="AF76" s="198" t="s">
        <v>143</v>
      </c>
    </row>
    <row r="77" spans="1:32" ht="18.75" customHeight="1">
      <c r="A77" s="114" t="s">
        <v>333</v>
      </c>
      <c r="B77" s="187" t="s">
        <v>66</v>
      </c>
      <c r="C77" s="124"/>
      <c r="D77" s="176">
        <v>0.3</v>
      </c>
      <c r="E77" s="176">
        <v>0.25</v>
      </c>
      <c r="F77" s="259">
        <v>2016</v>
      </c>
      <c r="G77" s="259">
        <v>2016</v>
      </c>
      <c r="H77" s="176">
        <v>2.464</v>
      </c>
      <c r="I77" s="176">
        <v>2.464</v>
      </c>
      <c r="J77" s="176">
        <v>2.464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0.3</v>
      </c>
      <c r="R77" s="176">
        <v>0.25</v>
      </c>
      <c r="S77" s="176">
        <v>0</v>
      </c>
      <c r="T77" s="176">
        <v>0</v>
      </c>
      <c r="U77" s="380">
        <f t="shared" si="33"/>
        <v>0.3</v>
      </c>
      <c r="V77" s="176">
        <f t="shared" si="33"/>
        <v>0.25</v>
      </c>
      <c r="W77" s="176">
        <v>0</v>
      </c>
      <c r="X77" s="176">
        <v>0</v>
      </c>
      <c r="Y77" s="176">
        <v>0</v>
      </c>
      <c r="Z77" s="176">
        <f>2.088*1.18</f>
        <v>2.46384</v>
      </c>
      <c r="AA77" s="176">
        <v>0</v>
      </c>
      <c r="AB77" s="306">
        <f>SUM(W77:AA77)</f>
        <v>2.46384</v>
      </c>
      <c r="AC77" s="375" t="s">
        <v>143</v>
      </c>
      <c r="AD77" s="197" t="s">
        <v>143</v>
      </c>
      <c r="AE77" s="197" t="s">
        <v>143</v>
      </c>
      <c r="AF77" s="198" t="s">
        <v>143</v>
      </c>
    </row>
    <row r="78" spans="1:32" ht="19.5" customHeight="1">
      <c r="A78" s="114" t="s">
        <v>334</v>
      </c>
      <c r="B78" s="187" t="s">
        <v>67</v>
      </c>
      <c r="C78" s="124"/>
      <c r="D78" s="176">
        <v>0</v>
      </c>
      <c r="E78" s="176">
        <v>0.25</v>
      </c>
      <c r="F78" s="259">
        <v>2017</v>
      </c>
      <c r="G78" s="259">
        <v>2017</v>
      </c>
      <c r="H78" s="176">
        <v>2</v>
      </c>
      <c r="I78" s="176">
        <f>H78-W78-X78-Y78</f>
        <v>2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76">
        <v>0</v>
      </c>
      <c r="T78" s="176">
        <v>0.25</v>
      </c>
      <c r="U78" s="380">
        <f t="shared" si="33"/>
        <v>0</v>
      </c>
      <c r="V78" s="176">
        <f t="shared" si="33"/>
        <v>0.25</v>
      </c>
      <c r="W78" s="176">
        <v>0</v>
      </c>
      <c r="X78" s="176">
        <v>0</v>
      </c>
      <c r="Y78" s="176">
        <v>0</v>
      </c>
      <c r="Z78" s="176">
        <v>0</v>
      </c>
      <c r="AA78" s="176">
        <v>2</v>
      </c>
      <c r="AB78" s="306">
        <f>SUM(W78:AA78)</f>
        <v>2</v>
      </c>
      <c r="AC78" s="375" t="s">
        <v>143</v>
      </c>
      <c r="AD78" s="197" t="s">
        <v>143</v>
      </c>
      <c r="AE78" s="197" t="s">
        <v>143</v>
      </c>
      <c r="AF78" s="198" t="s">
        <v>143</v>
      </c>
    </row>
    <row r="79" spans="1:32" ht="31.5">
      <c r="A79" s="293" t="s">
        <v>110</v>
      </c>
      <c r="B79" s="200" t="s">
        <v>224</v>
      </c>
      <c r="C79" s="381"/>
      <c r="D79" s="207">
        <f>D80</f>
        <v>1</v>
      </c>
      <c r="E79" s="207">
        <f>E80</f>
        <v>0.25</v>
      </c>
      <c r="F79" s="261"/>
      <c r="G79" s="261"/>
      <c r="H79" s="207">
        <f>H80</f>
        <v>0</v>
      </c>
      <c r="I79" s="207">
        <f>I80</f>
        <v>0</v>
      </c>
      <c r="J79" s="207">
        <f aca="true" t="shared" si="34" ref="J79:AB79">J80</f>
        <v>0.39295588159999995</v>
      </c>
      <c r="K79" s="207">
        <f t="shared" si="34"/>
        <v>0</v>
      </c>
      <c r="L79" s="207">
        <f t="shared" si="34"/>
        <v>0</v>
      </c>
      <c r="M79" s="207">
        <f t="shared" si="34"/>
        <v>0</v>
      </c>
      <c r="N79" s="207">
        <f t="shared" si="34"/>
        <v>0</v>
      </c>
      <c r="O79" s="207">
        <f t="shared" si="34"/>
        <v>0.1</v>
      </c>
      <c r="P79" s="207">
        <f t="shared" si="34"/>
        <v>0.25</v>
      </c>
      <c r="Q79" s="207">
        <f t="shared" si="34"/>
        <v>0.847</v>
      </c>
      <c r="R79" s="207">
        <f t="shared" si="34"/>
        <v>0</v>
      </c>
      <c r="S79" s="207">
        <f t="shared" si="34"/>
        <v>0</v>
      </c>
      <c r="T79" s="207">
        <f t="shared" si="34"/>
        <v>0</v>
      </c>
      <c r="U79" s="207">
        <f t="shared" si="34"/>
        <v>0.947</v>
      </c>
      <c r="V79" s="207">
        <f t="shared" si="34"/>
        <v>0.25</v>
      </c>
      <c r="W79" s="207">
        <f t="shared" si="34"/>
        <v>0</v>
      </c>
      <c r="X79" s="207">
        <f t="shared" si="34"/>
        <v>0</v>
      </c>
      <c r="Y79" s="207">
        <f t="shared" si="34"/>
        <v>0.3</v>
      </c>
      <c r="Z79" s="207">
        <f t="shared" si="34"/>
        <v>0.39295588159999995</v>
      </c>
      <c r="AA79" s="207">
        <f t="shared" si="34"/>
        <v>0</v>
      </c>
      <c r="AB79" s="368">
        <f t="shared" si="34"/>
        <v>0.6929558815999999</v>
      </c>
      <c r="AC79" s="382"/>
      <c r="AD79" s="383"/>
      <c r="AE79" s="383"/>
      <c r="AF79" s="384"/>
    </row>
    <row r="80" spans="1:32" s="125" customFormat="1" ht="31.5" customHeight="1">
      <c r="A80" s="114" t="s">
        <v>252</v>
      </c>
      <c r="B80" s="385" t="s">
        <v>335</v>
      </c>
      <c r="C80" s="386"/>
      <c r="D80" s="380">
        <v>1</v>
      </c>
      <c r="E80" s="380">
        <v>0.25</v>
      </c>
      <c r="F80" s="387">
        <v>2015</v>
      </c>
      <c r="G80" s="387">
        <v>2016</v>
      </c>
      <c r="H80" s="380">
        <v>0</v>
      </c>
      <c r="I80" s="176">
        <v>0</v>
      </c>
      <c r="J80" s="380">
        <f>0.31471762*1.18+0.02158909</f>
        <v>0.39295588159999995</v>
      </c>
      <c r="K80" s="380">
        <v>0</v>
      </c>
      <c r="L80" s="380">
        <v>0</v>
      </c>
      <c r="M80" s="380">
        <v>0</v>
      </c>
      <c r="N80" s="380">
        <v>0</v>
      </c>
      <c r="O80" s="380">
        <v>0.1</v>
      </c>
      <c r="P80" s="380">
        <v>0.25</v>
      </c>
      <c r="Q80" s="182">
        <v>0.847</v>
      </c>
      <c r="R80" s="380">
        <v>0</v>
      </c>
      <c r="S80" s="380">
        <v>0</v>
      </c>
      <c r="T80" s="380">
        <v>0</v>
      </c>
      <c r="U80" s="380">
        <f>K80+M80+O80+Q80+S80</f>
        <v>0.947</v>
      </c>
      <c r="V80" s="220">
        <f>L80+N80+P80+R80+T80</f>
        <v>0.25</v>
      </c>
      <c r="W80" s="220">
        <v>0</v>
      </c>
      <c r="X80" s="220">
        <v>0</v>
      </c>
      <c r="Y80" s="220">
        <v>0.3</v>
      </c>
      <c r="Z80" s="380">
        <f>0.31471762*1.18+0.02158909</f>
        <v>0.39295588159999995</v>
      </c>
      <c r="AA80" s="220">
        <v>0</v>
      </c>
      <c r="AB80" s="388">
        <f>SUM(W80:AA80)</f>
        <v>0.6929558815999999</v>
      </c>
      <c r="AC80" s="375" t="s">
        <v>143</v>
      </c>
      <c r="AD80" s="197" t="s">
        <v>143</v>
      </c>
      <c r="AE80" s="197" t="s">
        <v>143</v>
      </c>
      <c r="AF80" s="198" t="s">
        <v>143</v>
      </c>
    </row>
    <row r="81" spans="1:32" ht="15.75">
      <c r="A81" s="199" t="s">
        <v>111</v>
      </c>
      <c r="B81" s="275" t="s">
        <v>232</v>
      </c>
      <c r="C81" s="378"/>
      <c r="D81" s="207">
        <f>SUM(D82:D82)</f>
        <v>0.14</v>
      </c>
      <c r="E81" s="207">
        <f>SUM(E82:E82)</f>
        <v>0.8</v>
      </c>
      <c r="F81" s="261"/>
      <c r="G81" s="261"/>
      <c r="H81" s="207">
        <f aca="true" t="shared" si="35" ref="H81:AB81">SUM(H82:H82)</f>
        <v>0</v>
      </c>
      <c r="I81" s="207">
        <f t="shared" si="35"/>
        <v>0</v>
      </c>
      <c r="J81" s="207">
        <f t="shared" si="35"/>
        <v>0</v>
      </c>
      <c r="K81" s="207">
        <f t="shared" si="35"/>
        <v>0</v>
      </c>
      <c r="L81" s="207">
        <f t="shared" si="35"/>
        <v>0</v>
      </c>
      <c r="M81" s="207">
        <f t="shared" si="35"/>
        <v>0</v>
      </c>
      <c r="N81" s="207">
        <f t="shared" si="35"/>
        <v>0</v>
      </c>
      <c r="O81" s="207">
        <f t="shared" si="35"/>
        <v>0.14</v>
      </c>
      <c r="P81" s="207">
        <f t="shared" si="35"/>
        <v>0.8</v>
      </c>
      <c r="Q81" s="207">
        <f t="shared" si="35"/>
        <v>0</v>
      </c>
      <c r="R81" s="207">
        <f t="shared" si="35"/>
        <v>0</v>
      </c>
      <c r="S81" s="207">
        <f t="shared" si="35"/>
        <v>0</v>
      </c>
      <c r="T81" s="207">
        <f t="shared" si="35"/>
        <v>0</v>
      </c>
      <c r="U81" s="207">
        <f t="shared" si="35"/>
        <v>0.14</v>
      </c>
      <c r="V81" s="207">
        <f t="shared" si="35"/>
        <v>0.8</v>
      </c>
      <c r="W81" s="207">
        <f t="shared" si="35"/>
        <v>0</v>
      </c>
      <c r="X81" s="207">
        <f t="shared" si="35"/>
        <v>0</v>
      </c>
      <c r="Y81" s="207">
        <f t="shared" si="35"/>
        <v>0.251</v>
      </c>
      <c r="Z81" s="207">
        <f t="shared" si="35"/>
        <v>0</v>
      </c>
      <c r="AA81" s="207">
        <f t="shared" si="35"/>
        <v>0</v>
      </c>
      <c r="AB81" s="368">
        <f t="shared" si="35"/>
        <v>0.251</v>
      </c>
      <c r="AC81" s="369"/>
      <c r="AD81" s="208"/>
      <c r="AE81" s="208"/>
      <c r="AF81" s="209"/>
    </row>
    <row r="82" spans="1:32" ht="31.5">
      <c r="A82" s="114" t="s">
        <v>259</v>
      </c>
      <c r="B82" s="188" t="s">
        <v>336</v>
      </c>
      <c r="C82" s="196"/>
      <c r="D82" s="176">
        <v>0.14</v>
      </c>
      <c r="E82" s="176">
        <v>0.8</v>
      </c>
      <c r="F82" s="259">
        <v>2015</v>
      </c>
      <c r="G82" s="259">
        <v>2015</v>
      </c>
      <c r="H82" s="176">
        <v>0</v>
      </c>
      <c r="I82" s="176">
        <v>0</v>
      </c>
      <c r="J82" s="379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0.14</v>
      </c>
      <c r="P82" s="176">
        <v>0.8</v>
      </c>
      <c r="Q82" s="176">
        <v>0</v>
      </c>
      <c r="R82" s="176">
        <v>0</v>
      </c>
      <c r="S82" s="176">
        <v>0</v>
      </c>
      <c r="T82" s="176">
        <v>0</v>
      </c>
      <c r="U82" s="176">
        <f>K82+M82+O82+Q82+S82</f>
        <v>0.14</v>
      </c>
      <c r="V82" s="176">
        <f>L82+N82+P82+R82+T82</f>
        <v>0.8</v>
      </c>
      <c r="W82" s="176">
        <v>0</v>
      </c>
      <c r="X82" s="176">
        <v>0</v>
      </c>
      <c r="Y82" s="176">
        <v>0.251</v>
      </c>
      <c r="Z82" s="176">
        <v>0</v>
      </c>
      <c r="AA82" s="176">
        <v>0</v>
      </c>
      <c r="AB82" s="306">
        <f>SUM(W82:AA82)</f>
        <v>0.251</v>
      </c>
      <c r="AC82" s="375" t="s">
        <v>143</v>
      </c>
      <c r="AD82" s="197" t="s">
        <v>143</v>
      </c>
      <c r="AE82" s="197" t="s">
        <v>143</v>
      </c>
      <c r="AF82" s="198" t="s">
        <v>143</v>
      </c>
    </row>
    <row r="83" spans="1:32" ht="15.75" customHeight="1">
      <c r="A83" s="28"/>
      <c r="B83" s="389" t="s">
        <v>115</v>
      </c>
      <c r="C83" s="3"/>
      <c r="D83" s="76">
        <f>K83+M83+O83+Q83+S83</f>
        <v>0</v>
      </c>
      <c r="E83" s="76">
        <f>L83+N83+P83+R83+T83</f>
        <v>0</v>
      </c>
      <c r="F83" s="175"/>
      <c r="G83" s="175"/>
      <c r="H83" s="76"/>
      <c r="I83" s="76"/>
      <c r="J83" s="203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>
        <f>K83+M83+O83+Q83+S83</f>
        <v>0</v>
      </c>
      <c r="V83" s="76">
        <f>T83+R83+P83+N83+L83</f>
        <v>0</v>
      </c>
      <c r="W83" s="76"/>
      <c r="X83" s="76"/>
      <c r="Y83" s="76"/>
      <c r="Z83" s="203"/>
      <c r="AA83" s="76"/>
      <c r="AB83" s="349">
        <f>SUM(W83:AA83)</f>
        <v>0</v>
      </c>
      <c r="AC83" s="390"/>
      <c r="AD83" s="391"/>
      <c r="AE83" s="391"/>
      <c r="AF83" s="392"/>
    </row>
    <row r="84" spans="1:32" ht="15.75">
      <c r="A84" s="268"/>
      <c r="B84" s="269" t="s">
        <v>131</v>
      </c>
      <c r="C84" s="206"/>
      <c r="D84" s="270">
        <f>SUM(D85:D85)</f>
        <v>0</v>
      </c>
      <c r="E84" s="270">
        <f>SUM(E85:E85)</f>
        <v>0</v>
      </c>
      <c r="F84" s="271"/>
      <c r="G84" s="271"/>
      <c r="H84" s="270">
        <f aca="true" t="shared" si="36" ref="H84:AB84">SUM(H85:H85)</f>
        <v>0</v>
      </c>
      <c r="I84" s="270">
        <f t="shared" si="36"/>
        <v>0</v>
      </c>
      <c r="J84" s="270">
        <f t="shared" si="36"/>
        <v>0</v>
      </c>
      <c r="K84" s="270">
        <f t="shared" si="36"/>
        <v>0</v>
      </c>
      <c r="L84" s="270">
        <f t="shared" si="36"/>
        <v>0</v>
      </c>
      <c r="M84" s="270">
        <f t="shared" si="36"/>
        <v>0</v>
      </c>
      <c r="N84" s="270">
        <f t="shared" si="36"/>
        <v>0</v>
      </c>
      <c r="O84" s="270">
        <f t="shared" si="36"/>
        <v>0</v>
      </c>
      <c r="P84" s="270">
        <f t="shared" si="36"/>
        <v>0</v>
      </c>
      <c r="Q84" s="270">
        <f t="shared" si="36"/>
        <v>0</v>
      </c>
      <c r="R84" s="270">
        <f t="shared" si="36"/>
        <v>0</v>
      </c>
      <c r="S84" s="270">
        <f t="shared" si="36"/>
        <v>0</v>
      </c>
      <c r="T84" s="270">
        <f t="shared" si="36"/>
        <v>0</v>
      </c>
      <c r="U84" s="270">
        <f t="shared" si="36"/>
        <v>0</v>
      </c>
      <c r="V84" s="270">
        <f t="shared" si="36"/>
        <v>0</v>
      </c>
      <c r="W84" s="270">
        <f t="shared" si="36"/>
        <v>0</v>
      </c>
      <c r="X84" s="270">
        <f t="shared" si="36"/>
        <v>0</v>
      </c>
      <c r="Y84" s="270">
        <f t="shared" si="36"/>
        <v>0</v>
      </c>
      <c r="Z84" s="270">
        <f t="shared" si="36"/>
        <v>0</v>
      </c>
      <c r="AA84" s="270">
        <f t="shared" si="36"/>
        <v>0</v>
      </c>
      <c r="AB84" s="393">
        <f t="shared" si="36"/>
        <v>0</v>
      </c>
      <c r="AC84" s="394"/>
      <c r="AD84" s="272"/>
      <c r="AE84" s="272"/>
      <c r="AF84" s="273"/>
    </row>
    <row r="85" spans="1:32" ht="16.5" thickBot="1">
      <c r="A85" s="22" t="s">
        <v>96</v>
      </c>
      <c r="B85" s="23"/>
      <c r="C85" s="68"/>
      <c r="D85" s="194">
        <f>K85+M85+O85+Q85+S85</f>
        <v>0</v>
      </c>
      <c r="E85" s="194">
        <f>L85+N85+P85+R85+T85</f>
        <v>0</v>
      </c>
      <c r="F85" s="262"/>
      <c r="G85" s="262"/>
      <c r="H85" s="194"/>
      <c r="I85" s="194"/>
      <c r="J85" s="395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>
        <f>K85+M85+O85+Q85+S85</f>
        <v>0</v>
      </c>
      <c r="V85" s="194">
        <f>T85+R85+P85+N85+L85</f>
        <v>0</v>
      </c>
      <c r="W85" s="194"/>
      <c r="X85" s="194"/>
      <c r="Y85" s="194"/>
      <c r="Z85" s="395"/>
      <c r="AA85" s="194"/>
      <c r="AB85" s="396">
        <f>SUM(W85:AA85)</f>
        <v>0</v>
      </c>
      <c r="AC85" s="397"/>
      <c r="AD85" s="69"/>
      <c r="AE85" s="69"/>
      <c r="AF85" s="70"/>
    </row>
    <row r="86" spans="1:2" ht="15.75">
      <c r="A86" s="7"/>
      <c r="B86" s="1" t="s">
        <v>119</v>
      </c>
    </row>
    <row r="87" spans="1:2" ht="15.75">
      <c r="A87" s="12"/>
      <c r="B87" s="1" t="s">
        <v>6</v>
      </c>
    </row>
    <row r="88" spans="1:2" ht="15.75">
      <c r="A88" s="12"/>
      <c r="B88" s="20" t="s">
        <v>7</v>
      </c>
    </row>
    <row r="89" spans="2:28" ht="15.75">
      <c r="B89" s="738" t="s">
        <v>179</v>
      </c>
      <c r="C89" s="738"/>
      <c r="D89" s="738"/>
      <c r="E89" s="738"/>
      <c r="F89" s="738"/>
      <c r="G89" s="738"/>
      <c r="H89" s="738"/>
      <c r="I89" s="738"/>
      <c r="X89" s="15"/>
      <c r="AB89" s="16"/>
    </row>
    <row r="90" spans="1:9" ht="15.75">
      <c r="A90" s="12"/>
      <c r="B90" s="738" t="s">
        <v>180</v>
      </c>
      <c r="C90" s="738"/>
      <c r="D90" s="738"/>
      <c r="E90" s="738"/>
      <c r="F90" s="738"/>
      <c r="G90" s="738"/>
      <c r="H90" s="738"/>
      <c r="I90" s="738"/>
    </row>
    <row r="91" spans="1:9" ht="15.75" customHeight="1">
      <c r="A91" s="12"/>
      <c r="B91" s="738"/>
      <c r="C91" s="738"/>
      <c r="D91" s="738"/>
      <c r="E91" s="738"/>
      <c r="F91" s="738"/>
      <c r="G91" s="738"/>
      <c r="H91" s="738"/>
      <c r="I91" s="738"/>
    </row>
  </sheetData>
  <sheetProtection/>
  <mergeCells count="27">
    <mergeCell ref="B91:I91"/>
    <mergeCell ref="AC17:AC18"/>
    <mergeCell ref="AD17:AD18"/>
    <mergeCell ref="AE17:AE18"/>
    <mergeCell ref="AF17:AF18"/>
    <mergeCell ref="B89:I89"/>
    <mergeCell ref="B90:I90"/>
    <mergeCell ref="J16:J17"/>
    <mergeCell ref="K16:V16"/>
    <mergeCell ref="W16:AB16"/>
    <mergeCell ref="AC16:AF16"/>
    <mergeCell ref="K17:L17"/>
    <mergeCell ref="M17:N17"/>
    <mergeCell ref="O17:P17"/>
    <mergeCell ref="Q17:R17"/>
    <mergeCell ref="S17:T17"/>
    <mergeCell ref="U17:V17"/>
    <mergeCell ref="AA7:AF7"/>
    <mergeCell ref="A12:AB12"/>
    <mergeCell ref="A16:A18"/>
    <mergeCell ref="B16:B18"/>
    <mergeCell ref="C16:C17"/>
    <mergeCell ref="D16:E17"/>
    <mergeCell ref="F16:F18"/>
    <mergeCell ref="G16:G18"/>
    <mergeCell ref="H16:H17"/>
    <mergeCell ref="I16:I1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69"/>
  <sheetViews>
    <sheetView zoomScalePageLayoutView="0" workbookViewId="0" topLeftCell="A1">
      <selection activeCell="E43" sqref="E43:X43"/>
    </sheetView>
  </sheetViews>
  <sheetFormatPr defaultColWidth="1.25" defaultRowHeight="15.75"/>
  <cols>
    <col min="1" max="3" width="1.25" style="685" customWidth="1"/>
    <col min="4" max="4" width="2.00390625" style="685" customWidth="1"/>
    <col min="5" max="23" width="1.25" style="685" customWidth="1"/>
    <col min="24" max="24" width="9.00390625" style="685" customWidth="1"/>
    <col min="25" max="73" width="1.25" style="685" customWidth="1"/>
    <col min="74" max="74" width="2.75390625" style="685" customWidth="1"/>
    <col min="75" max="90" width="1.25" style="685" customWidth="1"/>
    <col min="91" max="91" width="1.37890625" style="685" customWidth="1"/>
    <col min="92" max="92" width="1.25" style="685" customWidth="1"/>
    <col min="93" max="93" width="5.75390625" style="685" bestFit="1" customWidth="1"/>
    <col min="94" max="16384" width="1.25" style="685" customWidth="1"/>
  </cols>
  <sheetData>
    <row r="1" spans="1:150" s="672" customFormat="1" ht="12.75">
      <c r="A1" s="1082" t="s">
        <v>598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  <c r="AB1" s="1082"/>
      <c r="AC1" s="1082"/>
      <c r="AD1" s="1082"/>
      <c r="AE1" s="1082"/>
      <c r="AF1" s="1082"/>
      <c r="AG1" s="1082"/>
      <c r="AH1" s="1082"/>
      <c r="AI1" s="1082"/>
      <c r="AJ1" s="1082"/>
      <c r="AK1" s="1082"/>
      <c r="AL1" s="1082"/>
      <c r="AM1" s="1082"/>
      <c r="AN1" s="1082"/>
      <c r="AO1" s="1082"/>
      <c r="AP1" s="1082"/>
      <c r="AQ1" s="1082"/>
      <c r="AR1" s="1082"/>
      <c r="AS1" s="1082"/>
      <c r="AT1" s="1082"/>
      <c r="AU1" s="1082"/>
      <c r="AV1" s="1082"/>
      <c r="AW1" s="1082"/>
      <c r="AX1" s="1082"/>
      <c r="AY1" s="1082"/>
      <c r="AZ1" s="1082"/>
      <c r="BA1" s="1082"/>
      <c r="BB1" s="1082"/>
      <c r="BC1" s="1082"/>
      <c r="BD1" s="1082"/>
      <c r="BE1" s="1082"/>
      <c r="BF1" s="1082"/>
      <c r="BG1" s="1082"/>
      <c r="BH1" s="1082"/>
      <c r="BI1" s="1082"/>
      <c r="BJ1" s="1082"/>
      <c r="BK1" s="1082"/>
      <c r="BL1" s="1082"/>
      <c r="BM1" s="1082"/>
      <c r="BN1" s="1082"/>
      <c r="BO1" s="1082"/>
      <c r="BP1" s="1082"/>
      <c r="BQ1" s="1082"/>
      <c r="BR1" s="1082"/>
      <c r="BS1" s="1082"/>
      <c r="BT1" s="1082"/>
      <c r="BU1" s="1082"/>
      <c r="BV1" s="1082"/>
      <c r="BW1" s="1082"/>
      <c r="BX1" s="1082"/>
      <c r="BY1" s="1082"/>
      <c r="BZ1" s="1082"/>
      <c r="CA1" s="1082"/>
      <c r="CB1" s="1082"/>
      <c r="CC1" s="1082"/>
      <c r="CD1" s="1082"/>
      <c r="CE1" s="1082"/>
      <c r="CF1" s="1082"/>
      <c r="CG1" s="673"/>
      <c r="CH1" s="673"/>
      <c r="CI1" s="673"/>
      <c r="CJ1" s="673"/>
      <c r="CK1" s="673"/>
      <c r="CL1" s="673"/>
      <c r="CM1" s="673"/>
      <c r="CN1" s="673"/>
      <c r="CO1" s="673"/>
      <c r="CP1" s="673"/>
      <c r="CQ1" s="673"/>
      <c r="CR1" s="673"/>
      <c r="CS1" s="673"/>
      <c r="CT1" s="673"/>
      <c r="CU1" s="673"/>
      <c r="CV1" s="673"/>
      <c r="CW1" s="673"/>
      <c r="CX1" s="673"/>
      <c r="CY1" s="673"/>
      <c r="CZ1" s="673"/>
      <c r="DA1" s="673"/>
      <c r="DB1" s="673"/>
      <c r="DC1" s="673"/>
      <c r="DD1" s="673"/>
      <c r="DE1" s="673"/>
      <c r="DF1" s="673"/>
      <c r="DG1" s="673"/>
      <c r="DH1" s="673"/>
      <c r="DI1" s="673"/>
      <c r="DJ1" s="673"/>
      <c r="DK1" s="673"/>
      <c r="DL1" s="673"/>
      <c r="DM1" s="673"/>
      <c r="EB1" s="673"/>
      <c r="EC1" s="673"/>
      <c r="ED1" s="673"/>
      <c r="EE1" s="673"/>
      <c r="EF1" s="673"/>
      <c r="EG1" s="673"/>
      <c r="EH1" s="673"/>
      <c r="EI1" s="673"/>
      <c r="EJ1" s="673"/>
      <c r="EK1" s="673"/>
      <c r="EL1" s="673"/>
      <c r="EM1" s="673"/>
      <c r="EN1" s="673"/>
      <c r="EO1" s="673"/>
      <c r="EP1" s="673"/>
      <c r="EQ1" s="673"/>
      <c r="ER1" s="673"/>
      <c r="ES1" s="673"/>
      <c r="ET1" s="673"/>
    </row>
    <row r="2" s="674" customFormat="1" ht="9.75" customHeight="1"/>
    <row r="3" spans="1:84" s="675" customFormat="1" ht="12">
      <c r="A3" s="1083" t="s">
        <v>82</v>
      </c>
      <c r="B3" s="1083"/>
      <c r="C3" s="1083"/>
      <c r="D3" s="1083"/>
      <c r="E3" s="1083"/>
      <c r="F3" s="1133" t="s">
        <v>83</v>
      </c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  <c r="S3" s="1134"/>
      <c r="T3" s="1134"/>
      <c r="U3" s="1134"/>
      <c r="V3" s="1134"/>
      <c r="W3" s="1134"/>
      <c r="X3" s="1134"/>
      <c r="Y3" s="1134"/>
      <c r="Z3" s="1134"/>
      <c r="AA3" s="1134"/>
      <c r="AB3" s="1134"/>
      <c r="AC3" s="1134"/>
      <c r="AD3" s="1134"/>
      <c r="AE3" s="1134"/>
      <c r="AF3" s="1135"/>
      <c r="AG3" s="1133" t="s">
        <v>545</v>
      </c>
      <c r="AH3" s="1134"/>
      <c r="AI3" s="1134"/>
      <c r="AJ3" s="1134"/>
      <c r="AK3" s="1134"/>
      <c r="AL3" s="1134"/>
      <c r="AM3" s="1134"/>
      <c r="AN3" s="1134"/>
      <c r="AO3" s="1134"/>
      <c r="AP3" s="1134"/>
      <c r="AQ3" s="1134"/>
      <c r="AR3" s="1134"/>
      <c r="AS3" s="1134"/>
      <c r="AT3" s="1134"/>
      <c r="AU3" s="1134"/>
      <c r="AV3" s="1134"/>
      <c r="AW3" s="1134"/>
      <c r="AX3" s="1134"/>
      <c r="AY3" s="1134"/>
      <c r="AZ3" s="1134"/>
      <c r="BA3" s="1134"/>
      <c r="BB3" s="1134"/>
      <c r="BC3" s="1134"/>
      <c r="BD3" s="1134"/>
      <c r="BE3" s="1134"/>
      <c r="BF3" s="1134"/>
      <c r="BG3" s="1134"/>
      <c r="BH3" s="1134"/>
      <c r="BI3" s="1134"/>
      <c r="BJ3" s="1134"/>
      <c r="BK3" s="1134"/>
      <c r="BL3" s="1134"/>
      <c r="BM3" s="1134"/>
      <c r="BN3" s="1134"/>
      <c r="BO3" s="1134"/>
      <c r="BP3" s="1134"/>
      <c r="BQ3" s="1134"/>
      <c r="BR3" s="1134"/>
      <c r="BS3" s="1134"/>
      <c r="BT3" s="1134"/>
      <c r="BU3" s="1134"/>
      <c r="BV3" s="1135"/>
      <c r="BW3" s="1083" t="s">
        <v>599</v>
      </c>
      <c r="BX3" s="1083"/>
      <c r="BY3" s="1083"/>
      <c r="BZ3" s="1083"/>
      <c r="CA3" s="1083"/>
      <c r="CB3" s="1083"/>
      <c r="CC3" s="1083"/>
      <c r="CD3" s="1083"/>
      <c r="CE3" s="1083"/>
      <c r="CF3" s="1083"/>
    </row>
    <row r="4" spans="1:84" s="675" customFormat="1" ht="12.75" customHeight="1">
      <c r="A4" s="1072"/>
      <c r="B4" s="1072"/>
      <c r="C4" s="1072"/>
      <c r="D4" s="1072"/>
      <c r="E4" s="1072"/>
      <c r="F4" s="1124"/>
      <c r="G4" s="1125"/>
      <c r="H4" s="1125"/>
      <c r="I4" s="1125"/>
      <c r="J4" s="1125"/>
      <c r="K4" s="1125"/>
      <c r="L4" s="1125"/>
      <c r="M4" s="1125"/>
      <c r="N4" s="1125"/>
      <c r="O4" s="1125"/>
      <c r="P4" s="1125"/>
      <c r="Q4" s="1125"/>
      <c r="R4" s="1125"/>
      <c r="S4" s="1125"/>
      <c r="T4" s="1125"/>
      <c r="U4" s="1125"/>
      <c r="V4" s="1125"/>
      <c r="W4" s="1125"/>
      <c r="X4" s="1125"/>
      <c r="Y4" s="1125"/>
      <c r="Z4" s="1125"/>
      <c r="AA4" s="1125"/>
      <c r="AB4" s="1125"/>
      <c r="AC4" s="1125"/>
      <c r="AD4" s="1125"/>
      <c r="AE4" s="1125"/>
      <c r="AF4" s="1126"/>
      <c r="AG4" s="1130" t="s">
        <v>367</v>
      </c>
      <c r="AH4" s="1131"/>
      <c r="AI4" s="1131"/>
      <c r="AJ4" s="1131"/>
      <c r="AK4" s="1131"/>
      <c r="AL4" s="1131"/>
      <c r="AM4" s="1131"/>
      <c r="AN4" s="1131"/>
      <c r="AO4" s="1131"/>
      <c r="AP4" s="1132"/>
      <c r="AQ4" s="1130" t="s">
        <v>552</v>
      </c>
      <c r="AR4" s="1131"/>
      <c r="AS4" s="1131"/>
      <c r="AT4" s="1131"/>
      <c r="AU4" s="1131"/>
      <c r="AV4" s="1131"/>
      <c r="AW4" s="1131"/>
      <c r="AX4" s="1131"/>
      <c r="AY4" s="1132"/>
      <c r="AZ4" s="1130" t="s">
        <v>553</v>
      </c>
      <c r="BA4" s="1131"/>
      <c r="BB4" s="1131"/>
      <c r="BC4" s="1131"/>
      <c r="BD4" s="1131"/>
      <c r="BE4" s="1131"/>
      <c r="BF4" s="1131"/>
      <c r="BG4" s="1131"/>
      <c r="BH4" s="1132"/>
      <c r="BI4" s="1130" t="s">
        <v>554</v>
      </c>
      <c r="BJ4" s="1131"/>
      <c r="BK4" s="1131"/>
      <c r="BL4" s="1131"/>
      <c r="BM4" s="1131"/>
      <c r="BN4" s="1131"/>
      <c r="BO4" s="1131"/>
      <c r="BP4" s="1131"/>
      <c r="BQ4" s="1132"/>
      <c r="BR4" s="1130" t="s">
        <v>555</v>
      </c>
      <c r="BS4" s="1131"/>
      <c r="BT4" s="1131"/>
      <c r="BU4" s="1131"/>
      <c r="BV4" s="1132"/>
      <c r="BW4" s="1124" t="s">
        <v>600</v>
      </c>
      <c r="BX4" s="1125"/>
      <c r="BY4" s="1125"/>
      <c r="BZ4" s="1125"/>
      <c r="CA4" s="1125"/>
      <c r="CB4" s="1125"/>
      <c r="CC4" s="1125"/>
      <c r="CD4" s="1125"/>
      <c r="CE4" s="1125"/>
      <c r="CF4" s="1126"/>
    </row>
    <row r="5" spans="1:84" s="675" customFormat="1" ht="13.5" customHeight="1">
      <c r="A5" s="1072"/>
      <c r="B5" s="1072"/>
      <c r="C5" s="1072"/>
      <c r="D5" s="1072"/>
      <c r="E5" s="1072"/>
      <c r="F5" s="1124"/>
      <c r="G5" s="1125"/>
      <c r="H5" s="1125"/>
      <c r="I5" s="1125"/>
      <c r="J5" s="1125"/>
      <c r="K5" s="1125"/>
      <c r="L5" s="1125"/>
      <c r="M5" s="1125"/>
      <c r="N5" s="1125"/>
      <c r="O5" s="1125"/>
      <c r="P5" s="1125"/>
      <c r="Q5" s="1125"/>
      <c r="R5" s="1125"/>
      <c r="S5" s="1125"/>
      <c r="T5" s="1125"/>
      <c r="U5" s="1125"/>
      <c r="V5" s="1125"/>
      <c r="W5" s="1125"/>
      <c r="X5" s="1125"/>
      <c r="Y5" s="1125"/>
      <c r="Z5" s="1125"/>
      <c r="AA5" s="1125"/>
      <c r="AB5" s="1125"/>
      <c r="AC5" s="1125"/>
      <c r="AD5" s="1125"/>
      <c r="AE5" s="1125"/>
      <c r="AF5" s="1126"/>
      <c r="AG5" s="1083" t="s">
        <v>601</v>
      </c>
      <c r="AH5" s="1083"/>
      <c r="AI5" s="1083"/>
      <c r="AJ5" s="1083"/>
      <c r="AK5" s="1083"/>
      <c r="AL5" s="1083"/>
      <c r="AM5" s="1083"/>
      <c r="AN5" s="1083"/>
      <c r="AO5" s="1083"/>
      <c r="AP5" s="1083"/>
      <c r="AQ5" s="1126" t="s">
        <v>376</v>
      </c>
      <c r="AR5" s="1072"/>
      <c r="AS5" s="1072"/>
      <c r="AT5" s="1072"/>
      <c r="AU5" s="1072"/>
      <c r="AV5" s="1072"/>
      <c r="AW5" s="1072"/>
      <c r="AX5" s="1072"/>
      <c r="AY5" s="1072"/>
      <c r="AZ5" s="1072" t="s">
        <v>376</v>
      </c>
      <c r="BA5" s="1072"/>
      <c r="BB5" s="1072"/>
      <c r="BC5" s="1072"/>
      <c r="BD5" s="1072"/>
      <c r="BE5" s="1072"/>
      <c r="BF5" s="1072"/>
      <c r="BG5" s="1072"/>
      <c r="BH5" s="1072"/>
      <c r="BI5" s="1133" t="s">
        <v>376</v>
      </c>
      <c r="BJ5" s="1134"/>
      <c r="BK5" s="1134"/>
      <c r="BL5" s="1134"/>
      <c r="BM5" s="1134"/>
      <c r="BN5" s="1134"/>
      <c r="BO5" s="1134"/>
      <c r="BP5" s="1134"/>
      <c r="BQ5" s="1135"/>
      <c r="BR5" s="1072" t="s">
        <v>376</v>
      </c>
      <c r="BS5" s="1072"/>
      <c r="BT5" s="1072"/>
      <c r="BU5" s="1072"/>
      <c r="BV5" s="1072"/>
      <c r="BW5" s="1124"/>
      <c r="BX5" s="1125"/>
      <c r="BY5" s="1125"/>
      <c r="BZ5" s="1125"/>
      <c r="CA5" s="1125"/>
      <c r="CB5" s="1125"/>
      <c r="CC5" s="1125"/>
      <c r="CD5" s="1125"/>
      <c r="CE5" s="1125"/>
      <c r="CF5" s="1126"/>
    </row>
    <row r="6" spans="1:84" s="675" customFormat="1" ht="6" customHeight="1">
      <c r="A6" s="1072"/>
      <c r="B6" s="1072"/>
      <c r="C6" s="1072"/>
      <c r="D6" s="1072"/>
      <c r="E6" s="1072"/>
      <c r="F6" s="1127"/>
      <c r="G6" s="1128"/>
      <c r="H6" s="1128"/>
      <c r="I6" s="1128"/>
      <c r="J6" s="1128"/>
      <c r="K6" s="1128"/>
      <c r="L6" s="1128"/>
      <c r="M6" s="1128"/>
      <c r="N6" s="1128"/>
      <c r="O6" s="1128"/>
      <c r="P6" s="1128"/>
      <c r="Q6" s="1128"/>
      <c r="R6" s="1128"/>
      <c r="S6" s="1128"/>
      <c r="T6" s="1128"/>
      <c r="U6" s="1128"/>
      <c r="V6" s="1128"/>
      <c r="W6" s="1128"/>
      <c r="X6" s="1128"/>
      <c r="Y6" s="1128"/>
      <c r="Z6" s="1128"/>
      <c r="AA6" s="1128"/>
      <c r="AB6" s="1128"/>
      <c r="AC6" s="1128"/>
      <c r="AD6" s="1128"/>
      <c r="AE6" s="1128"/>
      <c r="AF6" s="1129"/>
      <c r="AG6" s="1073"/>
      <c r="AH6" s="1073"/>
      <c r="AI6" s="1073"/>
      <c r="AJ6" s="1073"/>
      <c r="AK6" s="1073"/>
      <c r="AL6" s="1073"/>
      <c r="AM6" s="1073"/>
      <c r="AN6" s="1073"/>
      <c r="AO6" s="1073"/>
      <c r="AP6" s="1073"/>
      <c r="AQ6" s="1126"/>
      <c r="AR6" s="1072"/>
      <c r="AS6" s="1072"/>
      <c r="AT6" s="1072"/>
      <c r="AU6" s="1072"/>
      <c r="AV6" s="1072"/>
      <c r="AW6" s="1072"/>
      <c r="AX6" s="1072"/>
      <c r="AY6" s="1072"/>
      <c r="AZ6" s="1072"/>
      <c r="BA6" s="1072"/>
      <c r="BB6" s="1072"/>
      <c r="BC6" s="1072"/>
      <c r="BD6" s="1072"/>
      <c r="BE6" s="1072"/>
      <c r="BF6" s="1072"/>
      <c r="BG6" s="1072"/>
      <c r="BH6" s="1072"/>
      <c r="BI6" s="1127"/>
      <c r="BJ6" s="1128"/>
      <c r="BK6" s="1128"/>
      <c r="BL6" s="1128"/>
      <c r="BM6" s="1128"/>
      <c r="BN6" s="1128"/>
      <c r="BO6" s="1128"/>
      <c r="BP6" s="1128"/>
      <c r="BQ6" s="1129"/>
      <c r="BR6" s="1072"/>
      <c r="BS6" s="1072"/>
      <c r="BT6" s="1072"/>
      <c r="BU6" s="1072"/>
      <c r="BV6" s="1072"/>
      <c r="BW6" s="1124"/>
      <c r="BX6" s="1125"/>
      <c r="BY6" s="1125"/>
      <c r="BZ6" s="1125"/>
      <c r="CA6" s="1125"/>
      <c r="CB6" s="1125"/>
      <c r="CC6" s="1125"/>
      <c r="CD6" s="1125"/>
      <c r="CE6" s="1125"/>
      <c r="CF6" s="1126"/>
    </row>
    <row r="7" spans="1:92" s="676" customFormat="1" ht="12">
      <c r="A7" s="1019" t="s">
        <v>602</v>
      </c>
      <c r="B7" s="1019"/>
      <c r="C7" s="1019"/>
      <c r="D7" s="1019"/>
      <c r="E7" s="1019"/>
      <c r="F7" s="1084" t="s">
        <v>85</v>
      </c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5"/>
      <c r="T7" s="1085"/>
      <c r="U7" s="1085"/>
      <c r="V7" s="1085"/>
      <c r="W7" s="1085"/>
      <c r="X7" s="1085"/>
      <c r="Y7" s="1085"/>
      <c r="Z7" s="1085"/>
      <c r="AA7" s="1085"/>
      <c r="AB7" s="1085"/>
      <c r="AC7" s="1085"/>
      <c r="AD7" s="1085"/>
      <c r="AE7" s="1085"/>
      <c r="AF7" s="1086"/>
      <c r="AG7" s="1080">
        <f>SUM(AQ7:BV7)</f>
        <v>21.87549801</v>
      </c>
      <c r="AH7" s="1080"/>
      <c r="AI7" s="1080"/>
      <c r="AJ7" s="1080"/>
      <c r="AK7" s="1080"/>
      <c r="AL7" s="1080"/>
      <c r="AM7" s="1080"/>
      <c r="AN7" s="1080"/>
      <c r="AO7" s="1080"/>
      <c r="AP7" s="1080"/>
      <c r="AQ7" s="1080">
        <f>AQ8+AQ18+AQ19+AQ20</f>
        <v>0.041518</v>
      </c>
      <c r="AR7" s="1080"/>
      <c r="AS7" s="1080"/>
      <c r="AT7" s="1080"/>
      <c r="AU7" s="1080"/>
      <c r="AV7" s="1080"/>
      <c r="AW7" s="1080"/>
      <c r="AX7" s="1080"/>
      <c r="AY7" s="1080"/>
      <c r="AZ7" s="1080">
        <f>AZ8+AZ18+AZ19+AZ20</f>
        <v>0.041518</v>
      </c>
      <c r="BA7" s="1080"/>
      <c r="BB7" s="1080"/>
      <c r="BC7" s="1080"/>
      <c r="BD7" s="1080"/>
      <c r="BE7" s="1080"/>
      <c r="BF7" s="1080"/>
      <c r="BG7" s="1080"/>
      <c r="BH7" s="1080"/>
      <c r="BI7" s="1080">
        <f>BI8+BI18+BI19+BI20</f>
        <v>0.4344738816</v>
      </c>
      <c r="BJ7" s="1080"/>
      <c r="BK7" s="1080"/>
      <c r="BL7" s="1080"/>
      <c r="BM7" s="1080"/>
      <c r="BN7" s="1080"/>
      <c r="BO7" s="1080"/>
      <c r="BP7" s="1080"/>
      <c r="BQ7" s="1080"/>
      <c r="BR7" s="1080">
        <f>BR8+BR18+BR19+BR20</f>
        <v>21.357988128400002</v>
      </c>
      <c r="BS7" s="1080"/>
      <c r="BT7" s="1080"/>
      <c r="BU7" s="1080"/>
      <c r="BV7" s="1080"/>
      <c r="BW7" s="1123"/>
      <c r="BX7" s="1123"/>
      <c r="BY7" s="1123"/>
      <c r="BZ7" s="1123"/>
      <c r="CA7" s="1123"/>
      <c r="CB7" s="1123"/>
      <c r="CC7" s="1123"/>
      <c r="CD7" s="1123"/>
      <c r="CE7" s="1123"/>
      <c r="CF7" s="1123"/>
      <c r="CM7" s="677"/>
      <c r="CN7" s="677"/>
    </row>
    <row r="8" spans="1:84" s="676" customFormat="1" ht="12">
      <c r="A8" s="1019" t="s">
        <v>73</v>
      </c>
      <c r="B8" s="1019"/>
      <c r="C8" s="1019"/>
      <c r="D8" s="1019"/>
      <c r="E8" s="1019"/>
      <c r="F8" s="1084" t="s">
        <v>86</v>
      </c>
      <c r="G8" s="1085"/>
      <c r="H8" s="1085"/>
      <c r="I8" s="1085"/>
      <c r="J8" s="1085"/>
      <c r="K8" s="1085"/>
      <c r="L8" s="1085"/>
      <c r="M8" s="1085"/>
      <c r="N8" s="1085"/>
      <c r="O8" s="1085"/>
      <c r="P8" s="1085"/>
      <c r="Q8" s="1085"/>
      <c r="R8" s="1085"/>
      <c r="S8" s="1085"/>
      <c r="T8" s="1085"/>
      <c r="U8" s="1085"/>
      <c r="V8" s="1085"/>
      <c r="W8" s="1085"/>
      <c r="X8" s="1085"/>
      <c r="Y8" s="1085"/>
      <c r="Z8" s="1085"/>
      <c r="AA8" s="1085"/>
      <c r="AB8" s="1085"/>
      <c r="AC8" s="1085"/>
      <c r="AD8" s="1085"/>
      <c r="AE8" s="1085"/>
      <c r="AF8" s="1086"/>
      <c r="AG8" s="1080">
        <f>SUM(AQ8:BV8)</f>
        <v>15.710872710000002</v>
      </c>
      <c r="AH8" s="1080"/>
      <c r="AI8" s="1080"/>
      <c r="AJ8" s="1080"/>
      <c r="AK8" s="1080"/>
      <c r="AL8" s="1080"/>
      <c r="AM8" s="1080"/>
      <c r="AN8" s="1080"/>
      <c r="AO8" s="1080"/>
      <c r="AP8" s="1080"/>
      <c r="AQ8" s="1080">
        <f>AQ9+AQ11+AQ12</f>
        <v>0</v>
      </c>
      <c r="AR8" s="1080"/>
      <c r="AS8" s="1080"/>
      <c r="AT8" s="1080"/>
      <c r="AU8" s="1080"/>
      <c r="AV8" s="1080"/>
      <c r="AW8" s="1080"/>
      <c r="AX8" s="1080"/>
      <c r="AY8" s="1080"/>
      <c r="AZ8" s="1080">
        <f>AZ9+AZ11+AZ12</f>
        <v>0</v>
      </c>
      <c r="BA8" s="1080"/>
      <c r="BB8" s="1080"/>
      <c r="BC8" s="1080"/>
      <c r="BD8" s="1080"/>
      <c r="BE8" s="1080"/>
      <c r="BF8" s="1080"/>
      <c r="BG8" s="1080"/>
      <c r="BH8" s="1080"/>
      <c r="BI8" s="1080">
        <f>BI9+BI11+BI12</f>
        <v>0.33630671</v>
      </c>
      <c r="BJ8" s="1080"/>
      <c r="BK8" s="1080"/>
      <c r="BL8" s="1080"/>
      <c r="BM8" s="1080"/>
      <c r="BN8" s="1080"/>
      <c r="BO8" s="1080"/>
      <c r="BP8" s="1080"/>
      <c r="BQ8" s="1080"/>
      <c r="BR8" s="1080">
        <f>BR9+BR11+BR12</f>
        <v>15.374566000000002</v>
      </c>
      <c r="BS8" s="1080"/>
      <c r="BT8" s="1080"/>
      <c r="BU8" s="1080"/>
      <c r="BV8" s="1080"/>
      <c r="BW8" s="1123"/>
      <c r="BX8" s="1123"/>
      <c r="BY8" s="1123"/>
      <c r="BZ8" s="1123"/>
      <c r="CA8" s="1123"/>
      <c r="CB8" s="1123"/>
      <c r="CC8" s="1123"/>
      <c r="CD8" s="1123"/>
      <c r="CE8" s="1123"/>
      <c r="CF8" s="1123"/>
    </row>
    <row r="9" spans="1:84" s="678" customFormat="1" ht="12">
      <c r="A9" s="1108" t="s">
        <v>87</v>
      </c>
      <c r="B9" s="1109"/>
      <c r="C9" s="1109"/>
      <c r="D9" s="1109"/>
      <c r="E9" s="1110"/>
      <c r="F9" s="1114" t="s">
        <v>603</v>
      </c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  <c r="Y9" s="1115"/>
      <c r="Z9" s="1115"/>
      <c r="AA9" s="1115"/>
      <c r="AB9" s="1115"/>
      <c r="AC9" s="1115"/>
      <c r="AD9" s="1115"/>
      <c r="AE9" s="1115"/>
      <c r="AF9" s="1116"/>
      <c r="AG9" s="1102">
        <f>SUM(AQ9:BV10)</f>
        <v>15.374566000000002</v>
      </c>
      <c r="AH9" s="1103"/>
      <c r="AI9" s="1103"/>
      <c r="AJ9" s="1103"/>
      <c r="AK9" s="1103"/>
      <c r="AL9" s="1103"/>
      <c r="AM9" s="1103"/>
      <c r="AN9" s="1103"/>
      <c r="AO9" s="1103"/>
      <c r="AP9" s="1104"/>
      <c r="AQ9" s="1102"/>
      <c r="AR9" s="1103"/>
      <c r="AS9" s="1103"/>
      <c r="AT9" s="1103"/>
      <c r="AU9" s="1103"/>
      <c r="AV9" s="1103"/>
      <c r="AW9" s="1103"/>
      <c r="AX9" s="1103"/>
      <c r="AY9" s="1104"/>
      <c r="AZ9" s="1102"/>
      <c r="BA9" s="1103"/>
      <c r="BB9" s="1103"/>
      <c r="BC9" s="1103"/>
      <c r="BD9" s="1103"/>
      <c r="BE9" s="1103"/>
      <c r="BF9" s="1103"/>
      <c r="BG9" s="1103"/>
      <c r="BH9" s="1104"/>
      <c r="BI9" s="1117"/>
      <c r="BJ9" s="1118"/>
      <c r="BK9" s="1118"/>
      <c r="BL9" s="1118"/>
      <c r="BM9" s="1118"/>
      <c r="BN9" s="1118"/>
      <c r="BO9" s="1118"/>
      <c r="BP9" s="1118"/>
      <c r="BQ9" s="1119"/>
      <c r="BR9" s="1102">
        <f>14.981566+0.393</f>
        <v>15.374566000000002</v>
      </c>
      <c r="BS9" s="1103"/>
      <c r="BT9" s="1103"/>
      <c r="BU9" s="1103"/>
      <c r="BV9" s="1104"/>
      <c r="BW9" s="1093"/>
      <c r="BX9" s="1094"/>
      <c r="BY9" s="1094"/>
      <c r="BZ9" s="1094"/>
      <c r="CA9" s="1094"/>
      <c r="CB9" s="1094"/>
      <c r="CC9" s="1094"/>
      <c r="CD9" s="1094"/>
      <c r="CE9" s="1094"/>
      <c r="CF9" s="1095"/>
    </row>
    <row r="10" spans="1:84" s="678" customFormat="1" ht="12">
      <c r="A10" s="1111"/>
      <c r="B10" s="1112"/>
      <c r="C10" s="1112"/>
      <c r="D10" s="1112"/>
      <c r="E10" s="1113"/>
      <c r="F10" s="1099" t="s">
        <v>604</v>
      </c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0"/>
      <c r="U10" s="1100"/>
      <c r="V10" s="1100"/>
      <c r="W10" s="1100"/>
      <c r="X10" s="1100"/>
      <c r="Y10" s="1100"/>
      <c r="Z10" s="1100"/>
      <c r="AA10" s="1100"/>
      <c r="AB10" s="1100"/>
      <c r="AC10" s="1100"/>
      <c r="AD10" s="1100"/>
      <c r="AE10" s="1100"/>
      <c r="AF10" s="1101"/>
      <c r="AG10" s="1105"/>
      <c r="AH10" s="1106"/>
      <c r="AI10" s="1106"/>
      <c r="AJ10" s="1106"/>
      <c r="AK10" s="1106"/>
      <c r="AL10" s="1106"/>
      <c r="AM10" s="1106"/>
      <c r="AN10" s="1106"/>
      <c r="AO10" s="1106"/>
      <c r="AP10" s="1107"/>
      <c r="AQ10" s="1105"/>
      <c r="AR10" s="1106"/>
      <c r="AS10" s="1106"/>
      <c r="AT10" s="1106"/>
      <c r="AU10" s="1106"/>
      <c r="AV10" s="1106"/>
      <c r="AW10" s="1106"/>
      <c r="AX10" s="1106"/>
      <c r="AY10" s="1107"/>
      <c r="AZ10" s="1105"/>
      <c r="BA10" s="1106"/>
      <c r="BB10" s="1106"/>
      <c r="BC10" s="1106"/>
      <c r="BD10" s="1106"/>
      <c r="BE10" s="1106"/>
      <c r="BF10" s="1106"/>
      <c r="BG10" s="1106"/>
      <c r="BH10" s="1107"/>
      <c r="BI10" s="1120"/>
      <c r="BJ10" s="1121"/>
      <c r="BK10" s="1121"/>
      <c r="BL10" s="1121"/>
      <c r="BM10" s="1121"/>
      <c r="BN10" s="1121"/>
      <c r="BO10" s="1121"/>
      <c r="BP10" s="1121"/>
      <c r="BQ10" s="1122"/>
      <c r="BR10" s="1105"/>
      <c r="BS10" s="1106"/>
      <c r="BT10" s="1106"/>
      <c r="BU10" s="1106"/>
      <c r="BV10" s="1107"/>
      <c r="BW10" s="1096"/>
      <c r="BX10" s="1097"/>
      <c r="BY10" s="1097"/>
      <c r="BZ10" s="1097"/>
      <c r="CA10" s="1097"/>
      <c r="CB10" s="1097"/>
      <c r="CC10" s="1097"/>
      <c r="CD10" s="1097"/>
      <c r="CE10" s="1097"/>
      <c r="CF10" s="1098"/>
    </row>
    <row r="11" spans="1:84" s="679" customFormat="1" ht="12">
      <c r="A11" s="1019" t="s">
        <v>97</v>
      </c>
      <c r="B11" s="1019"/>
      <c r="C11" s="1019"/>
      <c r="D11" s="1019"/>
      <c r="E11" s="1019"/>
      <c r="F11" s="1084" t="s">
        <v>605</v>
      </c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6"/>
      <c r="AG11" s="1080">
        <f>SUM(AQ11:BV11)</f>
        <v>0</v>
      </c>
      <c r="AH11" s="1080"/>
      <c r="AI11" s="1080"/>
      <c r="AJ11" s="1080"/>
      <c r="AK11" s="1080"/>
      <c r="AL11" s="1080"/>
      <c r="AM11" s="1080"/>
      <c r="AN11" s="1080"/>
      <c r="AO11" s="1080"/>
      <c r="AP11" s="1080"/>
      <c r="AQ11" s="1080"/>
      <c r="AR11" s="1080"/>
      <c r="AS11" s="1080"/>
      <c r="AT11" s="1080"/>
      <c r="AU11" s="1080"/>
      <c r="AV11" s="1080"/>
      <c r="AW11" s="1080"/>
      <c r="AX11" s="1080"/>
      <c r="AY11" s="1080"/>
      <c r="AZ11" s="1080"/>
      <c r="BA11" s="1080"/>
      <c r="BB11" s="1080"/>
      <c r="BC11" s="1080"/>
      <c r="BD11" s="1080"/>
      <c r="BE11" s="1080"/>
      <c r="BF11" s="1080"/>
      <c r="BG11" s="1080"/>
      <c r="BH11" s="1080"/>
      <c r="BI11" s="1087"/>
      <c r="BJ11" s="1088"/>
      <c r="BK11" s="1088"/>
      <c r="BL11" s="1088"/>
      <c r="BM11" s="1088"/>
      <c r="BN11" s="1088"/>
      <c r="BO11" s="1088"/>
      <c r="BP11" s="1088"/>
      <c r="BQ11" s="1089"/>
      <c r="BR11" s="1080"/>
      <c r="BS11" s="1080"/>
      <c r="BT11" s="1080"/>
      <c r="BU11" s="1080"/>
      <c r="BV11" s="1080"/>
      <c r="BW11" s="1081"/>
      <c r="BX11" s="1081"/>
      <c r="BY11" s="1081"/>
      <c r="BZ11" s="1081"/>
      <c r="CA11" s="1081"/>
      <c r="CB11" s="1081"/>
      <c r="CC11" s="1081"/>
      <c r="CD11" s="1081"/>
      <c r="CE11" s="1081"/>
      <c r="CF11" s="1081"/>
    </row>
    <row r="12" spans="1:84" s="678" customFormat="1" ht="12">
      <c r="A12" s="1108" t="s">
        <v>101</v>
      </c>
      <c r="B12" s="1109"/>
      <c r="C12" s="1109"/>
      <c r="D12" s="1109"/>
      <c r="E12" s="1110"/>
      <c r="F12" s="1114" t="s">
        <v>606</v>
      </c>
      <c r="G12" s="1115"/>
      <c r="H12" s="1115"/>
      <c r="I12" s="1115"/>
      <c r="J12" s="1115"/>
      <c r="K12" s="1115"/>
      <c r="L12" s="1115"/>
      <c r="M12" s="1115"/>
      <c r="N12" s="1115"/>
      <c r="O12" s="1115"/>
      <c r="P12" s="1115"/>
      <c r="Q12" s="1115"/>
      <c r="R12" s="1115"/>
      <c r="S12" s="1115"/>
      <c r="T12" s="1115"/>
      <c r="U12" s="1115"/>
      <c r="V12" s="1115"/>
      <c r="W12" s="1115"/>
      <c r="X12" s="1115"/>
      <c r="Y12" s="1115"/>
      <c r="Z12" s="1115"/>
      <c r="AA12" s="1115"/>
      <c r="AB12" s="1115"/>
      <c r="AC12" s="1115"/>
      <c r="AD12" s="1115"/>
      <c r="AE12" s="1115"/>
      <c r="AF12" s="1116"/>
      <c r="AG12" s="1102">
        <f>SUM(AQ12:BV13)</f>
        <v>0.33630671</v>
      </c>
      <c r="AH12" s="1103"/>
      <c r="AI12" s="1103"/>
      <c r="AJ12" s="1103"/>
      <c r="AK12" s="1103"/>
      <c r="AL12" s="1103"/>
      <c r="AM12" s="1103"/>
      <c r="AN12" s="1103"/>
      <c r="AO12" s="1103"/>
      <c r="AP12" s="1104"/>
      <c r="AQ12" s="1102">
        <f>SUM(AQ14:AY17)</f>
        <v>0</v>
      </c>
      <c r="AR12" s="1103"/>
      <c r="AS12" s="1103"/>
      <c r="AT12" s="1103"/>
      <c r="AU12" s="1103"/>
      <c r="AV12" s="1103"/>
      <c r="AW12" s="1103"/>
      <c r="AX12" s="1103"/>
      <c r="AY12" s="1104"/>
      <c r="AZ12" s="1102">
        <f>SUM(AZ14:BH17)</f>
        <v>0</v>
      </c>
      <c r="BA12" s="1103"/>
      <c r="BB12" s="1103"/>
      <c r="BC12" s="1103"/>
      <c r="BD12" s="1103"/>
      <c r="BE12" s="1103"/>
      <c r="BF12" s="1103"/>
      <c r="BG12" s="1103"/>
      <c r="BH12" s="1104"/>
      <c r="BI12" s="1102">
        <v>0.33630671</v>
      </c>
      <c r="BJ12" s="1103"/>
      <c r="BK12" s="1103"/>
      <c r="BL12" s="1103"/>
      <c r="BM12" s="1103"/>
      <c r="BN12" s="1103"/>
      <c r="BO12" s="1103"/>
      <c r="BP12" s="1103"/>
      <c r="BQ12" s="1104"/>
      <c r="BR12" s="1102">
        <v>0</v>
      </c>
      <c r="BS12" s="1103"/>
      <c r="BT12" s="1103"/>
      <c r="BU12" s="1103"/>
      <c r="BV12" s="1104"/>
      <c r="BW12" s="1093"/>
      <c r="BX12" s="1094"/>
      <c r="BY12" s="1094"/>
      <c r="BZ12" s="1094"/>
      <c r="CA12" s="1094"/>
      <c r="CB12" s="1094"/>
      <c r="CC12" s="1094"/>
      <c r="CD12" s="1094"/>
      <c r="CE12" s="1094"/>
      <c r="CF12" s="1095"/>
    </row>
    <row r="13" spans="1:84" s="678" customFormat="1" ht="12">
      <c r="A13" s="1111"/>
      <c r="B13" s="1112"/>
      <c r="C13" s="1112"/>
      <c r="D13" s="1112"/>
      <c r="E13" s="1113"/>
      <c r="F13" s="1099" t="s">
        <v>607</v>
      </c>
      <c r="G13" s="1100"/>
      <c r="H13" s="1100"/>
      <c r="I13" s="1100"/>
      <c r="J13" s="1100"/>
      <c r="K13" s="1100"/>
      <c r="L13" s="1100"/>
      <c r="M13" s="1100"/>
      <c r="N13" s="1100"/>
      <c r="O13" s="1100"/>
      <c r="P13" s="1100"/>
      <c r="Q13" s="1100"/>
      <c r="R13" s="1100"/>
      <c r="S13" s="1100"/>
      <c r="T13" s="1100"/>
      <c r="U13" s="1100"/>
      <c r="V13" s="1100"/>
      <c r="W13" s="1100"/>
      <c r="X13" s="1100"/>
      <c r="Y13" s="1100"/>
      <c r="Z13" s="1100"/>
      <c r="AA13" s="1100"/>
      <c r="AB13" s="1100"/>
      <c r="AC13" s="1100"/>
      <c r="AD13" s="1100"/>
      <c r="AE13" s="1100"/>
      <c r="AF13" s="1101"/>
      <c r="AG13" s="1105"/>
      <c r="AH13" s="1106"/>
      <c r="AI13" s="1106"/>
      <c r="AJ13" s="1106"/>
      <c r="AK13" s="1106"/>
      <c r="AL13" s="1106"/>
      <c r="AM13" s="1106"/>
      <c r="AN13" s="1106"/>
      <c r="AO13" s="1106"/>
      <c r="AP13" s="1107"/>
      <c r="AQ13" s="1105"/>
      <c r="AR13" s="1106"/>
      <c r="AS13" s="1106"/>
      <c r="AT13" s="1106"/>
      <c r="AU13" s="1106"/>
      <c r="AV13" s="1106"/>
      <c r="AW13" s="1106"/>
      <c r="AX13" s="1106"/>
      <c r="AY13" s="1107"/>
      <c r="AZ13" s="1105"/>
      <c r="BA13" s="1106"/>
      <c r="BB13" s="1106"/>
      <c r="BC13" s="1106"/>
      <c r="BD13" s="1106"/>
      <c r="BE13" s="1106"/>
      <c r="BF13" s="1106"/>
      <c r="BG13" s="1106"/>
      <c r="BH13" s="1107"/>
      <c r="BI13" s="1105"/>
      <c r="BJ13" s="1106"/>
      <c r="BK13" s="1106"/>
      <c r="BL13" s="1106"/>
      <c r="BM13" s="1106"/>
      <c r="BN13" s="1106"/>
      <c r="BO13" s="1106"/>
      <c r="BP13" s="1106"/>
      <c r="BQ13" s="1107"/>
      <c r="BR13" s="1105"/>
      <c r="BS13" s="1106"/>
      <c r="BT13" s="1106"/>
      <c r="BU13" s="1106"/>
      <c r="BV13" s="1107"/>
      <c r="BW13" s="1096"/>
      <c r="BX13" s="1097"/>
      <c r="BY13" s="1097"/>
      <c r="BZ13" s="1097"/>
      <c r="CA13" s="1097"/>
      <c r="CB13" s="1097"/>
      <c r="CC13" s="1097"/>
      <c r="CD13" s="1097"/>
      <c r="CE13" s="1097"/>
      <c r="CF13" s="1098"/>
    </row>
    <row r="14" spans="1:84" s="678" customFormat="1" ht="12">
      <c r="A14" s="1108" t="s">
        <v>102</v>
      </c>
      <c r="B14" s="1109"/>
      <c r="C14" s="1109"/>
      <c r="D14" s="1109"/>
      <c r="E14" s="1110"/>
      <c r="F14" s="1114" t="s">
        <v>606</v>
      </c>
      <c r="G14" s="1115"/>
      <c r="H14" s="1115"/>
      <c r="I14" s="1115"/>
      <c r="J14" s="1115"/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1115"/>
      <c r="W14" s="1115"/>
      <c r="X14" s="1115"/>
      <c r="Y14" s="1115"/>
      <c r="Z14" s="1115"/>
      <c r="AA14" s="1115"/>
      <c r="AB14" s="1115"/>
      <c r="AC14" s="1115"/>
      <c r="AD14" s="1115"/>
      <c r="AE14" s="1115"/>
      <c r="AF14" s="1116"/>
      <c r="AG14" s="1102">
        <f>SUM(AQ14:BV15)</f>
        <v>0</v>
      </c>
      <c r="AH14" s="1103"/>
      <c r="AI14" s="1103"/>
      <c r="AJ14" s="1103"/>
      <c r="AK14" s="1103"/>
      <c r="AL14" s="1103"/>
      <c r="AM14" s="1103"/>
      <c r="AN14" s="1103"/>
      <c r="AO14" s="1103"/>
      <c r="AP14" s="1104"/>
      <c r="AQ14" s="1102"/>
      <c r="AR14" s="1103"/>
      <c r="AS14" s="1103"/>
      <c r="AT14" s="1103"/>
      <c r="AU14" s="1103"/>
      <c r="AV14" s="1103"/>
      <c r="AW14" s="1103"/>
      <c r="AX14" s="1103"/>
      <c r="AY14" s="1104"/>
      <c r="AZ14" s="1102"/>
      <c r="BA14" s="1103"/>
      <c r="BB14" s="1103"/>
      <c r="BC14" s="1103"/>
      <c r="BD14" s="1103"/>
      <c r="BE14" s="1103"/>
      <c r="BF14" s="1103"/>
      <c r="BG14" s="1103"/>
      <c r="BH14" s="1104"/>
      <c r="BI14" s="1117"/>
      <c r="BJ14" s="1118"/>
      <c r="BK14" s="1118"/>
      <c r="BL14" s="1118"/>
      <c r="BM14" s="1118"/>
      <c r="BN14" s="1118"/>
      <c r="BO14" s="1118"/>
      <c r="BP14" s="1118"/>
      <c r="BQ14" s="1119"/>
      <c r="BR14" s="1102"/>
      <c r="BS14" s="1103"/>
      <c r="BT14" s="1103"/>
      <c r="BU14" s="1103"/>
      <c r="BV14" s="1104"/>
      <c r="BW14" s="1093"/>
      <c r="BX14" s="1094"/>
      <c r="BY14" s="1094"/>
      <c r="BZ14" s="1094"/>
      <c r="CA14" s="1094"/>
      <c r="CB14" s="1094"/>
      <c r="CC14" s="1094"/>
      <c r="CD14" s="1094"/>
      <c r="CE14" s="1094"/>
      <c r="CF14" s="1095"/>
    </row>
    <row r="15" spans="1:93" s="678" customFormat="1" ht="12">
      <c r="A15" s="1111"/>
      <c r="B15" s="1112"/>
      <c r="C15" s="1112"/>
      <c r="D15" s="1112"/>
      <c r="E15" s="1113"/>
      <c r="F15" s="1099" t="s">
        <v>608</v>
      </c>
      <c r="G15" s="1100"/>
      <c r="H15" s="1100"/>
      <c r="I15" s="1100"/>
      <c r="J15" s="1100"/>
      <c r="K15" s="1100"/>
      <c r="L15" s="1100"/>
      <c r="M15" s="1100"/>
      <c r="N15" s="1100"/>
      <c r="O15" s="1100"/>
      <c r="P15" s="1100"/>
      <c r="Q15" s="1100"/>
      <c r="R15" s="1100"/>
      <c r="S15" s="1100"/>
      <c r="T15" s="1100"/>
      <c r="U15" s="1100"/>
      <c r="V15" s="1100"/>
      <c r="W15" s="1100"/>
      <c r="X15" s="1100"/>
      <c r="Y15" s="1100"/>
      <c r="Z15" s="1100"/>
      <c r="AA15" s="1100"/>
      <c r="AB15" s="1100"/>
      <c r="AC15" s="1100"/>
      <c r="AD15" s="1100"/>
      <c r="AE15" s="1100"/>
      <c r="AF15" s="1101"/>
      <c r="AG15" s="1105"/>
      <c r="AH15" s="1106"/>
      <c r="AI15" s="1106"/>
      <c r="AJ15" s="1106"/>
      <c r="AK15" s="1106"/>
      <c r="AL15" s="1106"/>
      <c r="AM15" s="1106"/>
      <c r="AN15" s="1106"/>
      <c r="AO15" s="1106"/>
      <c r="AP15" s="1107"/>
      <c r="AQ15" s="1105"/>
      <c r="AR15" s="1106"/>
      <c r="AS15" s="1106"/>
      <c r="AT15" s="1106"/>
      <c r="AU15" s="1106"/>
      <c r="AV15" s="1106"/>
      <c r="AW15" s="1106"/>
      <c r="AX15" s="1106"/>
      <c r="AY15" s="1107"/>
      <c r="AZ15" s="1105"/>
      <c r="BA15" s="1106"/>
      <c r="BB15" s="1106"/>
      <c r="BC15" s="1106"/>
      <c r="BD15" s="1106"/>
      <c r="BE15" s="1106"/>
      <c r="BF15" s="1106"/>
      <c r="BG15" s="1106"/>
      <c r="BH15" s="1107"/>
      <c r="BI15" s="1120"/>
      <c r="BJ15" s="1121"/>
      <c r="BK15" s="1121"/>
      <c r="BL15" s="1121"/>
      <c r="BM15" s="1121"/>
      <c r="BN15" s="1121"/>
      <c r="BO15" s="1121"/>
      <c r="BP15" s="1121"/>
      <c r="BQ15" s="1122"/>
      <c r="BR15" s="1105"/>
      <c r="BS15" s="1106"/>
      <c r="BT15" s="1106"/>
      <c r="BU15" s="1106"/>
      <c r="BV15" s="1107"/>
      <c r="BW15" s="1096"/>
      <c r="BX15" s="1097"/>
      <c r="BY15" s="1097"/>
      <c r="BZ15" s="1097"/>
      <c r="CA15" s="1097"/>
      <c r="CB15" s="1097"/>
      <c r="CC15" s="1097"/>
      <c r="CD15" s="1097"/>
      <c r="CE15" s="1097"/>
      <c r="CF15" s="1098"/>
      <c r="CO15" s="713"/>
    </row>
    <row r="16" spans="1:84" s="678" customFormat="1" ht="12">
      <c r="A16" s="1108" t="s">
        <v>103</v>
      </c>
      <c r="B16" s="1109"/>
      <c r="C16" s="1109"/>
      <c r="D16" s="1109"/>
      <c r="E16" s="1110"/>
      <c r="F16" s="1114" t="s">
        <v>606</v>
      </c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1116"/>
      <c r="AG16" s="1102">
        <f>SUM(AQ16:BV17)</f>
        <v>0.33630671</v>
      </c>
      <c r="AH16" s="1103"/>
      <c r="AI16" s="1103"/>
      <c r="AJ16" s="1103"/>
      <c r="AK16" s="1103"/>
      <c r="AL16" s="1103"/>
      <c r="AM16" s="1103"/>
      <c r="AN16" s="1103"/>
      <c r="AO16" s="1103"/>
      <c r="AP16" s="1104"/>
      <c r="AQ16" s="1102">
        <v>0</v>
      </c>
      <c r="AR16" s="1103"/>
      <c r="AS16" s="1103"/>
      <c r="AT16" s="1103"/>
      <c r="AU16" s="1103"/>
      <c r="AV16" s="1103"/>
      <c r="AW16" s="1103"/>
      <c r="AX16" s="1103"/>
      <c r="AY16" s="1104"/>
      <c r="AZ16" s="1102">
        <v>0</v>
      </c>
      <c r="BA16" s="1103"/>
      <c r="BB16" s="1103"/>
      <c r="BC16" s="1103"/>
      <c r="BD16" s="1103"/>
      <c r="BE16" s="1103"/>
      <c r="BF16" s="1103"/>
      <c r="BG16" s="1103"/>
      <c r="BH16" s="1104"/>
      <c r="BI16" s="1102">
        <v>0.33630671</v>
      </c>
      <c r="BJ16" s="1103"/>
      <c r="BK16" s="1103"/>
      <c r="BL16" s="1103"/>
      <c r="BM16" s="1103"/>
      <c r="BN16" s="1103"/>
      <c r="BO16" s="1103"/>
      <c r="BP16" s="1103"/>
      <c r="BQ16" s="1104"/>
      <c r="BR16" s="1102">
        <v>0</v>
      </c>
      <c r="BS16" s="1103"/>
      <c r="BT16" s="1103"/>
      <c r="BU16" s="1103"/>
      <c r="BV16" s="1104"/>
      <c r="BW16" s="1093"/>
      <c r="BX16" s="1094"/>
      <c r="BY16" s="1094"/>
      <c r="BZ16" s="1094"/>
      <c r="CA16" s="1094"/>
      <c r="CB16" s="1094"/>
      <c r="CC16" s="1094"/>
      <c r="CD16" s="1094"/>
      <c r="CE16" s="1094"/>
      <c r="CF16" s="1095"/>
    </row>
    <row r="17" spans="1:84" s="678" customFormat="1" ht="12">
      <c r="A17" s="1111"/>
      <c r="B17" s="1112"/>
      <c r="C17" s="1112"/>
      <c r="D17" s="1112"/>
      <c r="E17" s="1113"/>
      <c r="F17" s="1099" t="s">
        <v>609</v>
      </c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100"/>
      <c r="S17" s="1100"/>
      <c r="T17" s="1100"/>
      <c r="U17" s="1100"/>
      <c r="V17" s="1100"/>
      <c r="W17" s="1100"/>
      <c r="X17" s="1100"/>
      <c r="Y17" s="1100"/>
      <c r="Z17" s="1100"/>
      <c r="AA17" s="1100"/>
      <c r="AB17" s="1100"/>
      <c r="AC17" s="1100"/>
      <c r="AD17" s="1100"/>
      <c r="AE17" s="1100"/>
      <c r="AF17" s="1101"/>
      <c r="AG17" s="1105"/>
      <c r="AH17" s="1106"/>
      <c r="AI17" s="1106"/>
      <c r="AJ17" s="1106"/>
      <c r="AK17" s="1106"/>
      <c r="AL17" s="1106"/>
      <c r="AM17" s="1106"/>
      <c r="AN17" s="1106"/>
      <c r="AO17" s="1106"/>
      <c r="AP17" s="1107"/>
      <c r="AQ17" s="1105"/>
      <c r="AR17" s="1106"/>
      <c r="AS17" s="1106"/>
      <c r="AT17" s="1106"/>
      <c r="AU17" s="1106"/>
      <c r="AV17" s="1106"/>
      <c r="AW17" s="1106"/>
      <c r="AX17" s="1106"/>
      <c r="AY17" s="1107"/>
      <c r="AZ17" s="1105"/>
      <c r="BA17" s="1106"/>
      <c r="BB17" s="1106"/>
      <c r="BC17" s="1106"/>
      <c r="BD17" s="1106"/>
      <c r="BE17" s="1106"/>
      <c r="BF17" s="1106"/>
      <c r="BG17" s="1106"/>
      <c r="BH17" s="1107"/>
      <c r="BI17" s="1105"/>
      <c r="BJ17" s="1106"/>
      <c r="BK17" s="1106"/>
      <c r="BL17" s="1106"/>
      <c r="BM17" s="1106"/>
      <c r="BN17" s="1106"/>
      <c r="BO17" s="1106"/>
      <c r="BP17" s="1106"/>
      <c r="BQ17" s="1107"/>
      <c r="BR17" s="1105"/>
      <c r="BS17" s="1106"/>
      <c r="BT17" s="1106"/>
      <c r="BU17" s="1106"/>
      <c r="BV17" s="1107"/>
      <c r="BW17" s="1096"/>
      <c r="BX17" s="1097"/>
      <c r="BY17" s="1097"/>
      <c r="BZ17" s="1097"/>
      <c r="CA17" s="1097"/>
      <c r="CB17" s="1097"/>
      <c r="CC17" s="1097"/>
      <c r="CD17" s="1097"/>
      <c r="CE17" s="1097"/>
      <c r="CF17" s="1098"/>
    </row>
    <row r="18" spans="1:84" s="679" customFormat="1" ht="12">
      <c r="A18" s="1019" t="s">
        <v>74</v>
      </c>
      <c r="B18" s="1019"/>
      <c r="C18" s="1019"/>
      <c r="D18" s="1019"/>
      <c r="E18" s="1019"/>
      <c r="F18" s="1084" t="s">
        <v>88</v>
      </c>
      <c r="G18" s="1085"/>
      <c r="H18" s="1085"/>
      <c r="I18" s="1085"/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6"/>
      <c r="AG18" s="1080">
        <f>SUM(AQ18:BV18)</f>
        <v>2.69887</v>
      </c>
      <c r="AH18" s="1080"/>
      <c r="AI18" s="1080"/>
      <c r="AJ18" s="1080"/>
      <c r="AK18" s="1080"/>
      <c r="AL18" s="1080"/>
      <c r="AM18" s="1080"/>
      <c r="AN18" s="1080"/>
      <c r="AO18" s="1080"/>
      <c r="AP18" s="1080"/>
      <c r="AQ18" s="1080">
        <v>0</v>
      </c>
      <c r="AR18" s="1080"/>
      <c r="AS18" s="1080"/>
      <c r="AT18" s="1080"/>
      <c r="AU18" s="1080"/>
      <c r="AV18" s="1080"/>
      <c r="AW18" s="1080"/>
      <c r="AX18" s="1080"/>
      <c r="AY18" s="1080"/>
      <c r="AZ18" s="1080">
        <v>0</v>
      </c>
      <c r="BA18" s="1080"/>
      <c r="BB18" s="1080"/>
      <c r="BC18" s="1080"/>
      <c r="BD18" s="1080"/>
      <c r="BE18" s="1080"/>
      <c r="BF18" s="1080"/>
      <c r="BG18" s="1080"/>
      <c r="BH18" s="1080"/>
      <c r="BI18" s="1090">
        <v>0</v>
      </c>
      <c r="BJ18" s="1091"/>
      <c r="BK18" s="1091"/>
      <c r="BL18" s="1091"/>
      <c r="BM18" s="1091"/>
      <c r="BN18" s="1091"/>
      <c r="BO18" s="1091"/>
      <c r="BP18" s="1091"/>
      <c r="BQ18" s="1092"/>
      <c r="BR18" s="1080">
        <v>2.69887</v>
      </c>
      <c r="BS18" s="1080"/>
      <c r="BT18" s="1080"/>
      <c r="BU18" s="1080"/>
      <c r="BV18" s="1080"/>
      <c r="BW18" s="1081"/>
      <c r="BX18" s="1081"/>
      <c r="BY18" s="1081"/>
      <c r="BZ18" s="1081"/>
      <c r="CA18" s="1081"/>
      <c r="CB18" s="1081"/>
      <c r="CC18" s="1081"/>
      <c r="CD18" s="1081"/>
      <c r="CE18" s="1081"/>
      <c r="CF18" s="1081"/>
    </row>
    <row r="19" spans="1:84" s="679" customFormat="1" ht="12">
      <c r="A19" s="1019" t="s">
        <v>81</v>
      </c>
      <c r="B19" s="1019"/>
      <c r="C19" s="1019"/>
      <c r="D19" s="1019"/>
      <c r="E19" s="1019"/>
      <c r="F19" s="1084" t="s">
        <v>89</v>
      </c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  <c r="AG19" s="1080">
        <f>SUM(AQ19:BV19)</f>
        <v>3.4657553</v>
      </c>
      <c r="AH19" s="1080"/>
      <c r="AI19" s="1080"/>
      <c r="AJ19" s="1080"/>
      <c r="AK19" s="1080"/>
      <c r="AL19" s="1080"/>
      <c r="AM19" s="1080"/>
      <c r="AN19" s="1080"/>
      <c r="AO19" s="1080"/>
      <c r="AP19" s="1080"/>
      <c r="AQ19" s="1080">
        <v>0.041518</v>
      </c>
      <c r="AR19" s="1080"/>
      <c r="AS19" s="1080"/>
      <c r="AT19" s="1080"/>
      <c r="AU19" s="1080"/>
      <c r="AV19" s="1080"/>
      <c r="AW19" s="1080"/>
      <c r="AX19" s="1080"/>
      <c r="AY19" s="1080"/>
      <c r="AZ19" s="1080">
        <v>0.041518</v>
      </c>
      <c r="BA19" s="1080"/>
      <c r="BB19" s="1080"/>
      <c r="BC19" s="1080"/>
      <c r="BD19" s="1080"/>
      <c r="BE19" s="1080"/>
      <c r="BF19" s="1080"/>
      <c r="BG19" s="1080"/>
      <c r="BH19" s="1080"/>
      <c r="BI19" s="1080">
        <f>0.041518+0.0566491716</f>
        <v>0.09816717159999999</v>
      </c>
      <c r="BJ19" s="1080"/>
      <c r="BK19" s="1080"/>
      <c r="BL19" s="1080"/>
      <c r="BM19" s="1080"/>
      <c r="BN19" s="1080"/>
      <c r="BO19" s="1080"/>
      <c r="BP19" s="1080"/>
      <c r="BQ19" s="1080"/>
      <c r="BR19" s="1080">
        <f>3.4657553-BI19-AZ19-AQ19</f>
        <v>3.2845521284</v>
      </c>
      <c r="BS19" s="1080"/>
      <c r="BT19" s="1080"/>
      <c r="BU19" s="1080"/>
      <c r="BV19" s="1080"/>
      <c r="BW19" s="1081"/>
      <c r="BX19" s="1081"/>
      <c r="BY19" s="1081"/>
      <c r="BZ19" s="1081"/>
      <c r="CA19" s="1081"/>
      <c r="CB19" s="1081"/>
      <c r="CC19" s="1081"/>
      <c r="CD19" s="1081"/>
      <c r="CE19" s="1081"/>
      <c r="CF19" s="1081"/>
    </row>
    <row r="20" spans="1:84" s="679" customFormat="1" ht="12">
      <c r="A20" s="1019" t="s">
        <v>90</v>
      </c>
      <c r="B20" s="1019"/>
      <c r="C20" s="1019"/>
      <c r="D20" s="1019"/>
      <c r="E20" s="1019"/>
      <c r="F20" s="1084" t="s">
        <v>91</v>
      </c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  <c r="AA20" s="1085"/>
      <c r="AB20" s="1085"/>
      <c r="AC20" s="1085"/>
      <c r="AD20" s="1085"/>
      <c r="AE20" s="1085"/>
      <c r="AF20" s="1086"/>
      <c r="AG20" s="1080">
        <f aca="true" t="shared" si="0" ref="AG20:AG29">SUM(AQ20:BV20)</f>
        <v>0</v>
      </c>
      <c r="AH20" s="1080"/>
      <c r="AI20" s="1080"/>
      <c r="AJ20" s="1080"/>
      <c r="AK20" s="1080"/>
      <c r="AL20" s="1080"/>
      <c r="AM20" s="1080"/>
      <c r="AN20" s="1080"/>
      <c r="AO20" s="1080"/>
      <c r="AP20" s="1080"/>
      <c r="AQ20" s="1080">
        <f>AQ21</f>
        <v>0</v>
      </c>
      <c r="AR20" s="1080"/>
      <c r="AS20" s="1080"/>
      <c r="AT20" s="1080"/>
      <c r="AU20" s="1080"/>
      <c r="AV20" s="1080"/>
      <c r="AW20" s="1080"/>
      <c r="AX20" s="1080"/>
      <c r="AY20" s="1080"/>
      <c r="AZ20" s="1080">
        <f>AZ21</f>
        <v>0</v>
      </c>
      <c r="BA20" s="1080"/>
      <c r="BB20" s="1080"/>
      <c r="BC20" s="1080"/>
      <c r="BD20" s="1080"/>
      <c r="BE20" s="1080"/>
      <c r="BF20" s="1080"/>
      <c r="BG20" s="1080"/>
      <c r="BH20" s="1080"/>
      <c r="BI20" s="1090">
        <f>BI21</f>
        <v>0</v>
      </c>
      <c r="BJ20" s="1091"/>
      <c r="BK20" s="1091"/>
      <c r="BL20" s="1091"/>
      <c r="BM20" s="1091"/>
      <c r="BN20" s="1091"/>
      <c r="BO20" s="1091"/>
      <c r="BP20" s="1091"/>
      <c r="BQ20" s="1092"/>
      <c r="BR20" s="1080">
        <f>BR21</f>
        <v>0</v>
      </c>
      <c r="BS20" s="1080"/>
      <c r="BT20" s="1080"/>
      <c r="BU20" s="1080"/>
      <c r="BV20" s="1080"/>
      <c r="BW20" s="1081"/>
      <c r="BX20" s="1081"/>
      <c r="BY20" s="1081"/>
      <c r="BZ20" s="1081"/>
      <c r="CA20" s="1081"/>
      <c r="CB20" s="1081"/>
      <c r="CC20" s="1081"/>
      <c r="CD20" s="1081"/>
      <c r="CE20" s="1081"/>
      <c r="CF20" s="1081"/>
    </row>
    <row r="21" spans="1:84" s="679" customFormat="1" ht="12">
      <c r="A21" s="1019" t="s">
        <v>407</v>
      </c>
      <c r="B21" s="1019"/>
      <c r="C21" s="1019"/>
      <c r="D21" s="1019"/>
      <c r="E21" s="1019"/>
      <c r="F21" s="1084" t="s">
        <v>610</v>
      </c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  <c r="AA21" s="1085"/>
      <c r="AB21" s="1085"/>
      <c r="AC21" s="1085"/>
      <c r="AD21" s="1085"/>
      <c r="AE21" s="1085"/>
      <c r="AF21" s="1086"/>
      <c r="AG21" s="1080">
        <f t="shared" si="0"/>
        <v>0</v>
      </c>
      <c r="AH21" s="1080"/>
      <c r="AI21" s="1080"/>
      <c r="AJ21" s="1080"/>
      <c r="AK21" s="1080"/>
      <c r="AL21" s="1080"/>
      <c r="AM21" s="1080"/>
      <c r="AN21" s="1080"/>
      <c r="AO21" s="1080"/>
      <c r="AP21" s="1080"/>
      <c r="AQ21" s="1080"/>
      <c r="AR21" s="1080"/>
      <c r="AS21" s="1080"/>
      <c r="AT21" s="1080"/>
      <c r="AU21" s="1080"/>
      <c r="AV21" s="1080"/>
      <c r="AW21" s="1080"/>
      <c r="AX21" s="1080"/>
      <c r="AY21" s="1080"/>
      <c r="AZ21" s="1080"/>
      <c r="BA21" s="1080"/>
      <c r="BB21" s="1080"/>
      <c r="BC21" s="1080"/>
      <c r="BD21" s="1080"/>
      <c r="BE21" s="1080"/>
      <c r="BF21" s="1080"/>
      <c r="BG21" s="1080"/>
      <c r="BH21" s="1080"/>
      <c r="BI21" s="1087"/>
      <c r="BJ21" s="1088"/>
      <c r="BK21" s="1088"/>
      <c r="BL21" s="1088"/>
      <c r="BM21" s="1088"/>
      <c r="BN21" s="1088"/>
      <c r="BO21" s="1088"/>
      <c r="BP21" s="1088"/>
      <c r="BQ21" s="1089"/>
      <c r="BR21" s="1080"/>
      <c r="BS21" s="1080"/>
      <c r="BT21" s="1080"/>
      <c r="BU21" s="1080"/>
      <c r="BV21" s="1080"/>
      <c r="BW21" s="1081"/>
      <c r="BX21" s="1081"/>
      <c r="BY21" s="1081"/>
      <c r="BZ21" s="1081"/>
      <c r="CA21" s="1081"/>
      <c r="CB21" s="1081"/>
      <c r="CC21" s="1081"/>
      <c r="CD21" s="1081"/>
      <c r="CE21" s="1081"/>
      <c r="CF21" s="1081"/>
    </row>
    <row r="22" spans="1:84" s="679" customFormat="1" ht="12">
      <c r="A22" s="1019" t="s">
        <v>75</v>
      </c>
      <c r="B22" s="1019"/>
      <c r="C22" s="1019"/>
      <c r="D22" s="1019"/>
      <c r="E22" s="1019"/>
      <c r="F22" s="1084" t="s">
        <v>611</v>
      </c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6"/>
      <c r="AG22" s="1080">
        <f t="shared" si="0"/>
        <v>0.9226289491525425</v>
      </c>
      <c r="AH22" s="1080"/>
      <c r="AI22" s="1080"/>
      <c r="AJ22" s="1080"/>
      <c r="AK22" s="1080"/>
      <c r="AL22" s="1080"/>
      <c r="AM22" s="1080"/>
      <c r="AN22" s="1080"/>
      <c r="AO22" s="1080"/>
      <c r="AP22" s="1080"/>
      <c r="AQ22" s="1080">
        <f>SUM(AQ23:AY29)</f>
        <v>0.2306572372881356</v>
      </c>
      <c r="AR22" s="1080"/>
      <c r="AS22" s="1080"/>
      <c r="AT22" s="1080"/>
      <c r="AU22" s="1080"/>
      <c r="AV22" s="1080"/>
      <c r="AW22" s="1080"/>
      <c r="AX22" s="1080"/>
      <c r="AY22" s="1080"/>
      <c r="AZ22" s="1080">
        <f>SUM(AZ23:BH29)</f>
        <v>0.2306572372881356</v>
      </c>
      <c r="BA22" s="1080"/>
      <c r="BB22" s="1080"/>
      <c r="BC22" s="1080"/>
      <c r="BD22" s="1080"/>
      <c r="BE22" s="1080"/>
      <c r="BF22" s="1080"/>
      <c r="BG22" s="1080"/>
      <c r="BH22" s="1080"/>
      <c r="BI22" s="1080">
        <f>SUM(BI23:BQ29)</f>
        <v>0.2306572372881356</v>
      </c>
      <c r="BJ22" s="1080"/>
      <c r="BK22" s="1080"/>
      <c r="BL22" s="1080"/>
      <c r="BM22" s="1080"/>
      <c r="BN22" s="1080"/>
      <c r="BO22" s="1080"/>
      <c r="BP22" s="1080"/>
      <c r="BQ22" s="1080"/>
      <c r="BR22" s="1080">
        <f>SUM(BR23:BV29)</f>
        <v>0.2306572372881356</v>
      </c>
      <c r="BS22" s="1080"/>
      <c r="BT22" s="1080"/>
      <c r="BU22" s="1080"/>
      <c r="BV22" s="1080"/>
      <c r="BW22" s="1081"/>
      <c r="BX22" s="1081"/>
      <c r="BY22" s="1081"/>
      <c r="BZ22" s="1081"/>
      <c r="CA22" s="1081"/>
      <c r="CB22" s="1081"/>
      <c r="CC22" s="1081"/>
      <c r="CD22" s="1081"/>
      <c r="CE22" s="1081"/>
      <c r="CF22" s="1081"/>
    </row>
    <row r="23" spans="1:84" s="679" customFormat="1" ht="12">
      <c r="A23" s="1019" t="s">
        <v>76</v>
      </c>
      <c r="B23" s="1019"/>
      <c r="C23" s="1019"/>
      <c r="D23" s="1019"/>
      <c r="E23" s="1019"/>
      <c r="F23" s="1084" t="s">
        <v>127</v>
      </c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  <c r="AG23" s="1080">
        <f t="shared" si="0"/>
        <v>0</v>
      </c>
      <c r="AH23" s="1080"/>
      <c r="AI23" s="1080"/>
      <c r="AJ23" s="1080"/>
      <c r="AK23" s="1080"/>
      <c r="AL23" s="1080"/>
      <c r="AM23" s="1080"/>
      <c r="AN23" s="1080"/>
      <c r="AO23" s="1080"/>
      <c r="AP23" s="1080"/>
      <c r="AQ23" s="1080"/>
      <c r="AR23" s="1080"/>
      <c r="AS23" s="1080"/>
      <c r="AT23" s="1080"/>
      <c r="AU23" s="1080"/>
      <c r="AV23" s="1080"/>
      <c r="AW23" s="1080"/>
      <c r="AX23" s="1080"/>
      <c r="AY23" s="1080"/>
      <c r="AZ23" s="1080"/>
      <c r="BA23" s="1080"/>
      <c r="BB23" s="1080"/>
      <c r="BC23" s="1080"/>
      <c r="BD23" s="1080"/>
      <c r="BE23" s="1080"/>
      <c r="BF23" s="1080"/>
      <c r="BG23" s="1080"/>
      <c r="BH23" s="1080"/>
      <c r="BI23" s="1087"/>
      <c r="BJ23" s="1088"/>
      <c r="BK23" s="1088"/>
      <c r="BL23" s="1088"/>
      <c r="BM23" s="1088"/>
      <c r="BN23" s="1088"/>
      <c r="BO23" s="1088"/>
      <c r="BP23" s="1088"/>
      <c r="BQ23" s="1089"/>
      <c r="BR23" s="1080"/>
      <c r="BS23" s="1080"/>
      <c r="BT23" s="1080"/>
      <c r="BU23" s="1080"/>
      <c r="BV23" s="1080"/>
      <c r="BW23" s="1081"/>
      <c r="BX23" s="1081"/>
      <c r="BY23" s="1081"/>
      <c r="BZ23" s="1081"/>
      <c r="CA23" s="1081"/>
      <c r="CB23" s="1081"/>
      <c r="CC23" s="1081"/>
      <c r="CD23" s="1081"/>
      <c r="CE23" s="1081"/>
      <c r="CF23" s="1081"/>
    </row>
    <row r="24" spans="1:93" s="679" customFormat="1" ht="12">
      <c r="A24" s="1019" t="s">
        <v>77</v>
      </c>
      <c r="B24" s="1019"/>
      <c r="C24" s="1019"/>
      <c r="D24" s="1019"/>
      <c r="E24" s="1019"/>
      <c r="F24" s="1084" t="s">
        <v>125</v>
      </c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1085"/>
      <c r="Y24" s="1085"/>
      <c r="Z24" s="1085"/>
      <c r="AA24" s="1085"/>
      <c r="AB24" s="1085"/>
      <c r="AC24" s="1085"/>
      <c r="AD24" s="1085"/>
      <c r="AE24" s="1085"/>
      <c r="AF24" s="1086"/>
      <c r="AG24" s="1080">
        <f t="shared" si="0"/>
        <v>0</v>
      </c>
      <c r="AH24" s="1080"/>
      <c r="AI24" s="1080"/>
      <c r="AJ24" s="1080"/>
      <c r="AK24" s="1080"/>
      <c r="AL24" s="1080"/>
      <c r="AM24" s="1080"/>
      <c r="AN24" s="1080"/>
      <c r="AO24" s="1080"/>
      <c r="AP24" s="1080"/>
      <c r="AQ24" s="1080"/>
      <c r="AR24" s="1080"/>
      <c r="AS24" s="1080"/>
      <c r="AT24" s="1080"/>
      <c r="AU24" s="1080"/>
      <c r="AV24" s="1080"/>
      <c r="AW24" s="1080"/>
      <c r="AX24" s="1080"/>
      <c r="AY24" s="1080"/>
      <c r="AZ24" s="1080"/>
      <c r="BA24" s="1080"/>
      <c r="BB24" s="1080"/>
      <c r="BC24" s="1080"/>
      <c r="BD24" s="1080"/>
      <c r="BE24" s="1080"/>
      <c r="BF24" s="1080"/>
      <c r="BG24" s="1080"/>
      <c r="BH24" s="1080"/>
      <c r="BI24" s="1087"/>
      <c r="BJ24" s="1088"/>
      <c r="BK24" s="1088"/>
      <c r="BL24" s="1088"/>
      <c r="BM24" s="1088"/>
      <c r="BN24" s="1088"/>
      <c r="BO24" s="1088"/>
      <c r="BP24" s="1088"/>
      <c r="BQ24" s="1089"/>
      <c r="BR24" s="1080"/>
      <c r="BS24" s="1080"/>
      <c r="BT24" s="1080"/>
      <c r="BU24" s="1080"/>
      <c r="BV24" s="1080"/>
      <c r="BW24" s="1081"/>
      <c r="BX24" s="1081"/>
      <c r="BY24" s="1081"/>
      <c r="BZ24" s="1081"/>
      <c r="CA24" s="1081"/>
      <c r="CB24" s="1081"/>
      <c r="CC24" s="1081"/>
      <c r="CD24" s="1081"/>
      <c r="CE24" s="1081"/>
      <c r="CF24" s="1081"/>
      <c r="CO24" s="680"/>
    </row>
    <row r="25" spans="1:84" s="679" customFormat="1" ht="12">
      <c r="A25" s="1019" t="s">
        <v>78</v>
      </c>
      <c r="B25" s="1019"/>
      <c r="C25" s="1019"/>
      <c r="D25" s="1019"/>
      <c r="E25" s="1019"/>
      <c r="F25" s="1084" t="s">
        <v>126</v>
      </c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  <c r="AG25" s="1080">
        <f t="shared" si="0"/>
        <v>0</v>
      </c>
      <c r="AH25" s="1080"/>
      <c r="AI25" s="1080"/>
      <c r="AJ25" s="1080"/>
      <c r="AK25" s="1080"/>
      <c r="AL25" s="1080"/>
      <c r="AM25" s="1080"/>
      <c r="AN25" s="1080"/>
      <c r="AO25" s="1080"/>
      <c r="AP25" s="1080"/>
      <c r="AQ25" s="1080"/>
      <c r="AR25" s="1080"/>
      <c r="AS25" s="1080"/>
      <c r="AT25" s="1080"/>
      <c r="AU25" s="1080"/>
      <c r="AV25" s="1080"/>
      <c r="AW25" s="1080"/>
      <c r="AX25" s="1080"/>
      <c r="AY25" s="1080"/>
      <c r="AZ25" s="1080"/>
      <c r="BA25" s="1080"/>
      <c r="BB25" s="1080"/>
      <c r="BC25" s="1080"/>
      <c r="BD25" s="1080"/>
      <c r="BE25" s="1080"/>
      <c r="BF25" s="1080"/>
      <c r="BG25" s="1080"/>
      <c r="BH25" s="1080"/>
      <c r="BI25" s="1087"/>
      <c r="BJ25" s="1088"/>
      <c r="BK25" s="1088"/>
      <c r="BL25" s="1088"/>
      <c r="BM25" s="1088"/>
      <c r="BN25" s="1088"/>
      <c r="BO25" s="1088"/>
      <c r="BP25" s="1088"/>
      <c r="BQ25" s="1089"/>
      <c r="BR25" s="1080"/>
      <c r="BS25" s="1080"/>
      <c r="BT25" s="1080"/>
      <c r="BU25" s="1080"/>
      <c r="BV25" s="1080"/>
      <c r="BW25" s="1081"/>
      <c r="BX25" s="1081"/>
      <c r="BY25" s="1081"/>
      <c r="BZ25" s="1081"/>
      <c r="CA25" s="1081"/>
      <c r="CB25" s="1081"/>
      <c r="CC25" s="1081"/>
      <c r="CD25" s="1081"/>
      <c r="CE25" s="1081"/>
      <c r="CF25" s="1081"/>
    </row>
    <row r="26" spans="1:84" s="679" customFormat="1" ht="12">
      <c r="A26" s="1019" t="s">
        <v>79</v>
      </c>
      <c r="B26" s="1019"/>
      <c r="C26" s="1019"/>
      <c r="D26" s="1019"/>
      <c r="E26" s="1019"/>
      <c r="F26" s="1084" t="s">
        <v>93</v>
      </c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  <c r="AG26" s="1080">
        <f t="shared" si="0"/>
        <v>0</v>
      </c>
      <c r="AH26" s="1080"/>
      <c r="AI26" s="1080"/>
      <c r="AJ26" s="1080"/>
      <c r="AK26" s="1080"/>
      <c r="AL26" s="1080"/>
      <c r="AM26" s="1080"/>
      <c r="AN26" s="1080"/>
      <c r="AO26" s="1080"/>
      <c r="AP26" s="1080"/>
      <c r="AQ26" s="1080"/>
      <c r="AR26" s="1080"/>
      <c r="AS26" s="1080"/>
      <c r="AT26" s="1080"/>
      <c r="AU26" s="1080"/>
      <c r="AV26" s="1080"/>
      <c r="AW26" s="1080"/>
      <c r="AX26" s="1080"/>
      <c r="AY26" s="1080"/>
      <c r="AZ26" s="1080"/>
      <c r="BA26" s="1080"/>
      <c r="BB26" s="1080"/>
      <c r="BC26" s="1080"/>
      <c r="BD26" s="1080"/>
      <c r="BE26" s="1080"/>
      <c r="BF26" s="1080"/>
      <c r="BG26" s="1080"/>
      <c r="BH26" s="1080"/>
      <c r="BI26" s="1087"/>
      <c r="BJ26" s="1088"/>
      <c r="BK26" s="1088"/>
      <c r="BL26" s="1088"/>
      <c r="BM26" s="1088"/>
      <c r="BN26" s="1088"/>
      <c r="BO26" s="1088"/>
      <c r="BP26" s="1088"/>
      <c r="BQ26" s="1089"/>
      <c r="BR26" s="1080"/>
      <c r="BS26" s="1080"/>
      <c r="BT26" s="1080"/>
      <c r="BU26" s="1080"/>
      <c r="BV26" s="1080"/>
      <c r="BW26" s="1081"/>
      <c r="BX26" s="1081"/>
      <c r="BY26" s="1081"/>
      <c r="BZ26" s="1081"/>
      <c r="CA26" s="1081"/>
      <c r="CB26" s="1081"/>
      <c r="CC26" s="1081"/>
      <c r="CD26" s="1081"/>
      <c r="CE26" s="1081"/>
      <c r="CF26" s="1081"/>
    </row>
    <row r="27" spans="1:84" s="679" customFormat="1" ht="12">
      <c r="A27" s="1019" t="s">
        <v>106</v>
      </c>
      <c r="B27" s="1019"/>
      <c r="C27" s="1019"/>
      <c r="D27" s="1019"/>
      <c r="E27" s="1019"/>
      <c r="F27" s="1084" t="s">
        <v>100</v>
      </c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  <c r="AG27" s="1080">
        <f t="shared" si="0"/>
        <v>0</v>
      </c>
      <c r="AH27" s="1080"/>
      <c r="AI27" s="1080"/>
      <c r="AJ27" s="1080"/>
      <c r="AK27" s="1080"/>
      <c r="AL27" s="1080"/>
      <c r="AM27" s="1080"/>
      <c r="AN27" s="1080"/>
      <c r="AO27" s="1080"/>
      <c r="AP27" s="1080"/>
      <c r="AQ27" s="1080"/>
      <c r="AR27" s="1080"/>
      <c r="AS27" s="1080"/>
      <c r="AT27" s="1080"/>
      <c r="AU27" s="1080"/>
      <c r="AV27" s="1080"/>
      <c r="AW27" s="1080"/>
      <c r="AX27" s="1080"/>
      <c r="AY27" s="1080"/>
      <c r="AZ27" s="1080"/>
      <c r="BA27" s="1080"/>
      <c r="BB27" s="1080"/>
      <c r="BC27" s="1080"/>
      <c r="BD27" s="1080"/>
      <c r="BE27" s="1080"/>
      <c r="BF27" s="1080"/>
      <c r="BG27" s="1080"/>
      <c r="BH27" s="1080"/>
      <c r="BI27" s="1087"/>
      <c r="BJ27" s="1088"/>
      <c r="BK27" s="1088"/>
      <c r="BL27" s="1088"/>
      <c r="BM27" s="1088"/>
      <c r="BN27" s="1088"/>
      <c r="BO27" s="1088"/>
      <c r="BP27" s="1088"/>
      <c r="BQ27" s="1089"/>
      <c r="BR27" s="1080"/>
      <c r="BS27" s="1080"/>
      <c r="BT27" s="1080"/>
      <c r="BU27" s="1080"/>
      <c r="BV27" s="1080"/>
      <c r="BW27" s="1081"/>
      <c r="BX27" s="1081"/>
      <c r="BY27" s="1081"/>
      <c r="BZ27" s="1081"/>
      <c r="CA27" s="1081"/>
      <c r="CB27" s="1081"/>
      <c r="CC27" s="1081"/>
      <c r="CD27" s="1081"/>
      <c r="CE27" s="1081"/>
      <c r="CF27" s="1081"/>
    </row>
    <row r="28" spans="1:84" s="679" customFormat="1" ht="12">
      <c r="A28" s="1029" t="s">
        <v>116</v>
      </c>
      <c r="B28" s="1030"/>
      <c r="C28" s="1030"/>
      <c r="D28" s="1030"/>
      <c r="E28" s="1031"/>
      <c r="F28" s="1084" t="s">
        <v>193</v>
      </c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  <c r="AG28" s="1080">
        <f>SUM(AQ28:BV28)</f>
        <v>0.9226289491525425</v>
      </c>
      <c r="AH28" s="1080"/>
      <c r="AI28" s="1080"/>
      <c r="AJ28" s="1080"/>
      <c r="AK28" s="1080"/>
      <c r="AL28" s="1080"/>
      <c r="AM28" s="1080"/>
      <c r="AN28" s="1080"/>
      <c r="AO28" s="1080"/>
      <c r="AP28" s="1080"/>
      <c r="AQ28" s="1090">
        <f>0.27217554/1.18</f>
        <v>0.2306572372881356</v>
      </c>
      <c r="AR28" s="1091"/>
      <c r="AS28" s="1091"/>
      <c r="AT28" s="1091"/>
      <c r="AU28" s="1091"/>
      <c r="AV28" s="1091"/>
      <c r="AW28" s="1091"/>
      <c r="AX28" s="1091"/>
      <c r="AY28" s="1092"/>
      <c r="AZ28" s="1090">
        <f>0.27217554/1.18</f>
        <v>0.2306572372881356</v>
      </c>
      <c r="BA28" s="1091"/>
      <c r="BB28" s="1091"/>
      <c r="BC28" s="1091"/>
      <c r="BD28" s="1091"/>
      <c r="BE28" s="1091"/>
      <c r="BF28" s="1091"/>
      <c r="BG28" s="1091"/>
      <c r="BH28" s="1092"/>
      <c r="BI28" s="1090">
        <f>0.27217554/1.18</f>
        <v>0.2306572372881356</v>
      </c>
      <c r="BJ28" s="1091"/>
      <c r="BK28" s="1091"/>
      <c r="BL28" s="1091"/>
      <c r="BM28" s="1091"/>
      <c r="BN28" s="1091"/>
      <c r="BO28" s="1091"/>
      <c r="BP28" s="1091"/>
      <c r="BQ28" s="1092"/>
      <c r="BR28" s="1090">
        <f>0.27217554/1.18</f>
        <v>0.2306572372881356</v>
      </c>
      <c r="BS28" s="1091"/>
      <c r="BT28" s="1091"/>
      <c r="BU28" s="1091"/>
      <c r="BV28" s="1092"/>
      <c r="BW28" s="1084"/>
      <c r="BX28" s="1085"/>
      <c r="BY28" s="1085"/>
      <c r="BZ28" s="1085"/>
      <c r="CA28" s="1085"/>
      <c r="CB28" s="1085"/>
      <c r="CC28" s="1085"/>
      <c r="CD28" s="1085"/>
      <c r="CE28" s="1085"/>
      <c r="CF28" s="1086"/>
    </row>
    <row r="29" spans="1:84" s="679" customFormat="1" ht="12">
      <c r="A29" s="1019" t="s">
        <v>192</v>
      </c>
      <c r="B29" s="1019"/>
      <c r="C29" s="1019"/>
      <c r="D29" s="1019"/>
      <c r="E29" s="1019"/>
      <c r="F29" s="1084" t="s">
        <v>94</v>
      </c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  <c r="AG29" s="1080">
        <f t="shared" si="0"/>
        <v>0</v>
      </c>
      <c r="AH29" s="1080"/>
      <c r="AI29" s="1080"/>
      <c r="AJ29" s="1080"/>
      <c r="AK29" s="1080"/>
      <c r="AL29" s="1080"/>
      <c r="AM29" s="1080"/>
      <c r="AN29" s="1080"/>
      <c r="AO29" s="1080"/>
      <c r="AP29" s="1080"/>
      <c r="AQ29" s="1080"/>
      <c r="AR29" s="1080"/>
      <c r="AS29" s="1080"/>
      <c r="AT29" s="1080"/>
      <c r="AU29" s="1080"/>
      <c r="AV29" s="1080"/>
      <c r="AW29" s="1080"/>
      <c r="AX29" s="1080"/>
      <c r="AY29" s="1080"/>
      <c r="AZ29" s="1080"/>
      <c r="BA29" s="1080"/>
      <c r="BB29" s="1080"/>
      <c r="BC29" s="1080"/>
      <c r="BD29" s="1080"/>
      <c r="BE29" s="1080"/>
      <c r="BF29" s="1080"/>
      <c r="BG29" s="1080"/>
      <c r="BH29" s="1080"/>
      <c r="BI29" s="1087"/>
      <c r="BJ29" s="1088"/>
      <c r="BK29" s="1088"/>
      <c r="BL29" s="1088"/>
      <c r="BM29" s="1088"/>
      <c r="BN29" s="1088"/>
      <c r="BO29" s="1088"/>
      <c r="BP29" s="1088"/>
      <c r="BQ29" s="1089"/>
      <c r="BR29" s="1080"/>
      <c r="BS29" s="1080"/>
      <c r="BT29" s="1080"/>
      <c r="BU29" s="1080"/>
      <c r="BV29" s="1080"/>
      <c r="BW29" s="1081"/>
      <c r="BX29" s="1081"/>
      <c r="BY29" s="1081"/>
      <c r="BZ29" s="1081"/>
      <c r="CA29" s="1081"/>
      <c r="CB29" s="1081"/>
      <c r="CC29" s="1081"/>
      <c r="CD29" s="1081"/>
      <c r="CE29" s="1081"/>
      <c r="CF29" s="1081"/>
    </row>
    <row r="30" spans="1:18" s="682" customFormat="1" ht="8.25" customHeigh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</row>
    <row r="31" spans="1:6" s="682" customFormat="1" ht="11.25">
      <c r="A31" s="683" t="s">
        <v>612</v>
      </c>
      <c r="B31" s="683"/>
      <c r="C31" s="683"/>
      <c r="F31" s="684"/>
    </row>
    <row r="32" ht="9" customHeight="1"/>
    <row r="33" spans="1:150" s="672" customFormat="1" ht="12.75">
      <c r="A33" s="1082" t="s">
        <v>613</v>
      </c>
      <c r="B33" s="1082"/>
      <c r="C33" s="1082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1082"/>
      <c r="AC33" s="1082"/>
      <c r="AD33" s="1082"/>
      <c r="AE33" s="1082"/>
      <c r="AF33" s="1082"/>
      <c r="AG33" s="1082"/>
      <c r="AH33" s="1082"/>
      <c r="AI33" s="1082"/>
      <c r="AJ33" s="1082"/>
      <c r="AK33" s="1082"/>
      <c r="AL33" s="1082"/>
      <c r="AM33" s="1082"/>
      <c r="AN33" s="1082"/>
      <c r="AO33" s="1082"/>
      <c r="AP33" s="1082"/>
      <c r="AQ33" s="1082"/>
      <c r="AR33" s="1082"/>
      <c r="AS33" s="1082"/>
      <c r="AT33" s="1082"/>
      <c r="AU33" s="1082"/>
      <c r="AV33" s="1082"/>
      <c r="AW33" s="1082"/>
      <c r="AX33" s="1082"/>
      <c r="AY33" s="1082"/>
      <c r="AZ33" s="1082"/>
      <c r="BA33" s="1082"/>
      <c r="BB33" s="1082"/>
      <c r="BC33" s="1082"/>
      <c r="BD33" s="1082"/>
      <c r="BE33" s="1082"/>
      <c r="BF33" s="1082"/>
      <c r="BG33" s="1082"/>
      <c r="BH33" s="1082"/>
      <c r="BI33" s="1082"/>
      <c r="BJ33" s="1082"/>
      <c r="BK33" s="1082"/>
      <c r="BL33" s="1082"/>
      <c r="BM33" s="1082"/>
      <c r="BN33" s="1082"/>
      <c r="BO33" s="1082"/>
      <c r="BP33" s="1082"/>
      <c r="BQ33" s="1082"/>
      <c r="BR33" s="1082"/>
      <c r="BS33" s="1082"/>
      <c r="BT33" s="1082"/>
      <c r="BU33" s="1082"/>
      <c r="BV33" s="1082"/>
      <c r="BW33" s="1082"/>
      <c r="BX33" s="1082"/>
      <c r="BY33" s="1082"/>
      <c r="BZ33" s="1082"/>
      <c r="CA33" s="1082"/>
      <c r="CB33" s="1082"/>
      <c r="CC33" s="1082"/>
      <c r="CD33" s="1082"/>
      <c r="CE33" s="1082"/>
      <c r="CF33" s="1082"/>
      <c r="CG33" s="673"/>
      <c r="CH33" s="673"/>
      <c r="CI33" s="673"/>
      <c r="CJ33" s="673"/>
      <c r="CK33" s="673"/>
      <c r="CL33" s="673"/>
      <c r="CM33" s="673"/>
      <c r="CN33" s="673"/>
      <c r="CO33" s="673"/>
      <c r="CP33" s="673"/>
      <c r="CQ33" s="673"/>
      <c r="CR33" s="673"/>
      <c r="CS33" s="673"/>
      <c r="CT33" s="673"/>
      <c r="CU33" s="673"/>
      <c r="CV33" s="673"/>
      <c r="CW33" s="673"/>
      <c r="CX33" s="673"/>
      <c r="CY33" s="673"/>
      <c r="CZ33" s="673"/>
      <c r="DA33" s="673"/>
      <c r="DB33" s="673"/>
      <c r="DC33" s="673"/>
      <c r="DD33" s="673"/>
      <c r="DE33" s="673"/>
      <c r="DF33" s="673"/>
      <c r="DG33" s="673"/>
      <c r="DH33" s="673"/>
      <c r="DI33" s="673"/>
      <c r="DJ33" s="673"/>
      <c r="DK33" s="673"/>
      <c r="DL33" s="673"/>
      <c r="DM33" s="673"/>
      <c r="EB33" s="673"/>
      <c r="EC33" s="673"/>
      <c r="ED33" s="673"/>
      <c r="EE33" s="673"/>
      <c r="EF33" s="673"/>
      <c r="EG33" s="673"/>
      <c r="EH33" s="673"/>
      <c r="EI33" s="673"/>
      <c r="EJ33" s="673"/>
      <c r="EK33" s="673"/>
      <c r="EL33" s="673"/>
      <c r="EM33" s="673"/>
      <c r="EN33" s="673"/>
      <c r="EO33" s="673"/>
      <c r="EP33" s="673"/>
      <c r="EQ33" s="673"/>
      <c r="ER33" s="673"/>
      <c r="ES33" s="673"/>
      <c r="ET33" s="673"/>
    </row>
    <row r="34" ht="8.25" customHeight="1"/>
    <row r="35" spans="1:84" ht="12.75">
      <c r="A35" s="1083" t="s">
        <v>614</v>
      </c>
      <c r="B35" s="1083"/>
      <c r="C35" s="1083"/>
      <c r="D35" s="1083"/>
      <c r="E35" s="1083" t="s">
        <v>231</v>
      </c>
      <c r="F35" s="1083"/>
      <c r="G35" s="1083"/>
      <c r="H35" s="1083"/>
      <c r="I35" s="1083"/>
      <c r="J35" s="1083"/>
      <c r="K35" s="1083"/>
      <c r="L35" s="1083"/>
      <c r="M35" s="1083"/>
      <c r="N35" s="1083"/>
      <c r="O35" s="1083"/>
      <c r="P35" s="1083"/>
      <c r="Q35" s="1083"/>
      <c r="R35" s="1083"/>
      <c r="S35" s="1083"/>
      <c r="T35" s="1083"/>
      <c r="U35" s="1083"/>
      <c r="V35" s="1083"/>
      <c r="W35" s="1083"/>
      <c r="X35" s="1083"/>
      <c r="Y35" s="1012" t="s">
        <v>98</v>
      </c>
      <c r="Z35" s="1009"/>
      <c r="AA35" s="1009"/>
      <c r="AB35" s="1009"/>
      <c r="AC35" s="1009"/>
      <c r="AD35" s="1009"/>
      <c r="AE35" s="1009"/>
      <c r="AF35" s="1009"/>
      <c r="AG35" s="1009"/>
      <c r="AH35" s="1009"/>
      <c r="AI35" s="1009"/>
      <c r="AJ35" s="1009"/>
      <c r="AK35" s="1009"/>
      <c r="AL35" s="1009"/>
      <c r="AM35" s="1009"/>
      <c r="AN35" s="1009"/>
      <c r="AO35" s="1009"/>
      <c r="AP35" s="1009"/>
      <c r="AQ35" s="1009"/>
      <c r="AR35" s="1009"/>
      <c r="AS35" s="1009"/>
      <c r="AT35" s="1009"/>
      <c r="AU35" s="1009"/>
      <c r="AV35" s="1009"/>
      <c r="AW35" s="1009"/>
      <c r="AX35" s="1009"/>
      <c r="AY35" s="1009"/>
      <c r="AZ35" s="1009"/>
      <c r="BA35" s="1009"/>
      <c r="BB35" s="1009"/>
      <c r="BC35" s="1009"/>
      <c r="BD35" s="1009"/>
      <c r="BE35" s="1009"/>
      <c r="BF35" s="1009"/>
      <c r="BG35" s="1009"/>
      <c r="BH35" s="1009"/>
      <c r="BI35" s="1009"/>
      <c r="BJ35" s="1009"/>
      <c r="BK35" s="1009"/>
      <c r="BL35" s="1010"/>
      <c r="BM35" s="1012" t="s">
        <v>615</v>
      </c>
      <c r="BN35" s="1009"/>
      <c r="BO35" s="1009"/>
      <c r="BP35" s="1009"/>
      <c r="BQ35" s="1009"/>
      <c r="BR35" s="1009"/>
      <c r="BS35" s="1009"/>
      <c r="BT35" s="1009"/>
      <c r="BU35" s="1009"/>
      <c r="BV35" s="1009"/>
      <c r="BW35" s="1009"/>
      <c r="BX35" s="1009"/>
      <c r="BY35" s="1009"/>
      <c r="BZ35" s="1009"/>
      <c r="CA35" s="1009"/>
      <c r="CB35" s="1009"/>
      <c r="CC35" s="1009"/>
      <c r="CD35" s="1009"/>
      <c r="CE35" s="1009"/>
      <c r="CF35" s="1010"/>
    </row>
    <row r="36" spans="1:84" ht="12.75">
      <c r="A36" s="1072" t="s">
        <v>616</v>
      </c>
      <c r="B36" s="1072"/>
      <c r="C36" s="1072"/>
      <c r="D36" s="1072"/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1072"/>
      <c r="P36" s="1072"/>
      <c r="Q36" s="1072"/>
      <c r="R36" s="1072"/>
      <c r="S36" s="1072"/>
      <c r="T36" s="1072"/>
      <c r="U36" s="1072"/>
      <c r="V36" s="1072"/>
      <c r="W36" s="1072"/>
      <c r="X36" s="1072"/>
      <c r="Y36" s="1012" t="s">
        <v>601</v>
      </c>
      <c r="Z36" s="1009"/>
      <c r="AA36" s="1009"/>
      <c r="AB36" s="1009"/>
      <c r="AC36" s="1009"/>
      <c r="AD36" s="1009"/>
      <c r="AE36" s="1009"/>
      <c r="AF36" s="1009"/>
      <c r="AG36" s="1009"/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09"/>
      <c r="AV36" s="1009"/>
      <c r="AW36" s="1009"/>
      <c r="AX36" s="1009"/>
      <c r="AY36" s="1009"/>
      <c r="AZ36" s="1009"/>
      <c r="BA36" s="1009"/>
      <c r="BB36" s="1009"/>
      <c r="BC36" s="1009"/>
      <c r="BD36" s="1009"/>
      <c r="BE36" s="1009"/>
      <c r="BF36" s="1009"/>
      <c r="BG36" s="1009"/>
      <c r="BH36" s="1009"/>
      <c r="BI36" s="1009"/>
      <c r="BJ36" s="1009"/>
      <c r="BK36" s="1009"/>
      <c r="BL36" s="1010"/>
      <c r="BM36" s="1012" t="s">
        <v>601</v>
      </c>
      <c r="BN36" s="1009"/>
      <c r="BO36" s="1009"/>
      <c r="BP36" s="1009"/>
      <c r="BQ36" s="1009"/>
      <c r="BR36" s="1009"/>
      <c r="BS36" s="1009"/>
      <c r="BT36" s="1009"/>
      <c r="BU36" s="1009"/>
      <c r="BV36" s="1009"/>
      <c r="BW36" s="1009"/>
      <c r="BX36" s="1009"/>
      <c r="BY36" s="1009"/>
      <c r="BZ36" s="1009"/>
      <c r="CA36" s="1009"/>
      <c r="CB36" s="1009"/>
      <c r="CC36" s="1009"/>
      <c r="CD36" s="1009"/>
      <c r="CE36" s="1009"/>
      <c r="CF36" s="1010"/>
    </row>
    <row r="37" spans="1:84" ht="12.75">
      <c r="A37" s="1072"/>
      <c r="B37" s="1072"/>
      <c r="C37" s="1072"/>
      <c r="D37" s="1072"/>
      <c r="E37" s="1072"/>
      <c r="F37" s="1072"/>
      <c r="G37" s="1072"/>
      <c r="H37" s="1072"/>
      <c r="I37" s="1072"/>
      <c r="J37" s="1072"/>
      <c r="K37" s="1072"/>
      <c r="L37" s="1072"/>
      <c r="M37" s="1072"/>
      <c r="N37" s="1072"/>
      <c r="O37" s="1072"/>
      <c r="P37" s="1072"/>
      <c r="Q37" s="1072"/>
      <c r="R37" s="1072"/>
      <c r="S37" s="1072"/>
      <c r="T37" s="1072"/>
      <c r="U37" s="1072"/>
      <c r="V37" s="1072"/>
      <c r="W37" s="1072"/>
      <c r="X37" s="1072"/>
      <c r="Y37" s="1012" t="s">
        <v>617</v>
      </c>
      <c r="Z37" s="1009"/>
      <c r="AA37" s="1009"/>
      <c r="AB37" s="1009"/>
      <c r="AC37" s="1009"/>
      <c r="AD37" s="1009"/>
      <c r="AE37" s="1009"/>
      <c r="AF37" s="1009"/>
      <c r="AG37" s="1009"/>
      <c r="AH37" s="1009"/>
      <c r="AI37" s="1009"/>
      <c r="AJ37" s="1009"/>
      <c r="AK37" s="1009"/>
      <c r="AL37" s="1009"/>
      <c r="AM37" s="1009"/>
      <c r="AN37" s="1009"/>
      <c r="AO37" s="1009"/>
      <c r="AP37" s="1009"/>
      <c r="AQ37" s="1009"/>
      <c r="AR37" s="1009"/>
      <c r="AS37" s="1009"/>
      <c r="AT37" s="1009"/>
      <c r="AU37" s="1009"/>
      <c r="AV37" s="1009"/>
      <c r="AW37" s="1009"/>
      <c r="AX37" s="1009"/>
      <c r="AY37" s="1009"/>
      <c r="AZ37" s="1009"/>
      <c r="BA37" s="1009"/>
      <c r="BB37" s="1009"/>
      <c r="BC37" s="1009"/>
      <c r="BD37" s="1009"/>
      <c r="BE37" s="1009"/>
      <c r="BF37" s="1009"/>
      <c r="BG37" s="1009"/>
      <c r="BH37" s="1009"/>
      <c r="BI37" s="1009"/>
      <c r="BJ37" s="1009"/>
      <c r="BK37" s="1009"/>
      <c r="BL37" s="1010"/>
      <c r="BM37" s="1012" t="s">
        <v>617</v>
      </c>
      <c r="BN37" s="1009"/>
      <c r="BO37" s="1009"/>
      <c r="BP37" s="1009"/>
      <c r="BQ37" s="1009"/>
      <c r="BR37" s="1009"/>
      <c r="BS37" s="1009"/>
      <c r="BT37" s="1009"/>
      <c r="BU37" s="1009"/>
      <c r="BV37" s="1009"/>
      <c r="BW37" s="1009"/>
      <c r="BX37" s="1009"/>
      <c r="BY37" s="1009"/>
      <c r="BZ37" s="1009"/>
      <c r="CA37" s="1009"/>
      <c r="CB37" s="1009"/>
      <c r="CC37" s="1009"/>
      <c r="CD37" s="1009"/>
      <c r="CE37" s="1009"/>
      <c r="CF37" s="1010"/>
    </row>
    <row r="38" spans="1:84" ht="12.75">
      <c r="A38" s="1072"/>
      <c r="B38" s="1072"/>
      <c r="C38" s="1072"/>
      <c r="D38" s="1072"/>
      <c r="E38" s="1072"/>
      <c r="F38" s="1072"/>
      <c r="G38" s="1072"/>
      <c r="H38" s="1072"/>
      <c r="I38" s="1072"/>
      <c r="J38" s="1072"/>
      <c r="K38" s="1072"/>
      <c r="L38" s="1072"/>
      <c r="M38" s="1072"/>
      <c r="N38" s="1072"/>
      <c r="O38" s="1072"/>
      <c r="P38" s="1072"/>
      <c r="Q38" s="1072"/>
      <c r="R38" s="1072"/>
      <c r="S38" s="1072"/>
      <c r="T38" s="1072"/>
      <c r="U38" s="1072"/>
      <c r="V38" s="1072"/>
      <c r="W38" s="1072"/>
      <c r="X38" s="1072"/>
      <c r="Y38" s="1077" t="s">
        <v>552</v>
      </c>
      <c r="Z38" s="1078"/>
      <c r="AA38" s="1078"/>
      <c r="AB38" s="1078"/>
      <c r="AC38" s="1078"/>
      <c r="AD38" s="1078"/>
      <c r="AE38" s="1078"/>
      <c r="AF38" s="1079"/>
      <c r="AG38" s="1077" t="s">
        <v>553</v>
      </c>
      <c r="AH38" s="1078"/>
      <c r="AI38" s="1078"/>
      <c r="AJ38" s="1078"/>
      <c r="AK38" s="1078"/>
      <c r="AL38" s="1078"/>
      <c r="AM38" s="1078"/>
      <c r="AN38" s="1079"/>
      <c r="AO38" s="1077" t="s">
        <v>554</v>
      </c>
      <c r="AP38" s="1078"/>
      <c r="AQ38" s="1078"/>
      <c r="AR38" s="1078"/>
      <c r="AS38" s="1078"/>
      <c r="AT38" s="1078"/>
      <c r="AU38" s="1078"/>
      <c r="AV38" s="1079"/>
      <c r="AW38" s="1077" t="s">
        <v>555</v>
      </c>
      <c r="AX38" s="1078"/>
      <c r="AY38" s="1078"/>
      <c r="AZ38" s="1078"/>
      <c r="BA38" s="1078"/>
      <c r="BB38" s="1078"/>
      <c r="BC38" s="1078"/>
      <c r="BD38" s="1079"/>
      <c r="BE38" s="1074" t="s">
        <v>618</v>
      </c>
      <c r="BF38" s="1075"/>
      <c r="BG38" s="1075"/>
      <c r="BH38" s="1075"/>
      <c r="BI38" s="1075"/>
      <c r="BJ38" s="1075"/>
      <c r="BK38" s="1075"/>
      <c r="BL38" s="1076"/>
      <c r="BM38" s="1077" t="s">
        <v>552</v>
      </c>
      <c r="BN38" s="1078"/>
      <c r="BO38" s="1078"/>
      <c r="BP38" s="1079"/>
      <c r="BQ38" s="1077" t="s">
        <v>553</v>
      </c>
      <c r="BR38" s="1078"/>
      <c r="BS38" s="1078"/>
      <c r="BT38" s="1079"/>
      <c r="BU38" s="1077" t="s">
        <v>554</v>
      </c>
      <c r="BV38" s="1078"/>
      <c r="BW38" s="1078"/>
      <c r="BX38" s="1079"/>
      <c r="BY38" s="1077" t="s">
        <v>555</v>
      </c>
      <c r="BZ38" s="1078"/>
      <c r="CA38" s="1078"/>
      <c r="CB38" s="1079"/>
      <c r="CC38" s="1077" t="s">
        <v>618</v>
      </c>
      <c r="CD38" s="1078"/>
      <c r="CE38" s="1078"/>
      <c r="CF38" s="1079"/>
    </row>
    <row r="39" spans="1:84" ht="12.75">
      <c r="A39" s="1072"/>
      <c r="B39" s="1072"/>
      <c r="C39" s="1072"/>
      <c r="D39" s="1072"/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1072"/>
      <c r="P39" s="1072"/>
      <c r="Q39" s="1072"/>
      <c r="R39" s="1072"/>
      <c r="S39" s="1072"/>
      <c r="T39" s="1072"/>
      <c r="U39" s="1072"/>
      <c r="V39" s="1072"/>
      <c r="W39" s="1072"/>
      <c r="X39" s="1072"/>
      <c r="Y39" s="1074" t="s">
        <v>618</v>
      </c>
      <c r="Z39" s="1075"/>
      <c r="AA39" s="1075"/>
      <c r="AB39" s="1075"/>
      <c r="AC39" s="1075"/>
      <c r="AD39" s="1075"/>
      <c r="AE39" s="1075"/>
      <c r="AF39" s="1076"/>
      <c r="AG39" s="1074" t="s">
        <v>618</v>
      </c>
      <c r="AH39" s="1075"/>
      <c r="AI39" s="1075"/>
      <c r="AJ39" s="1075"/>
      <c r="AK39" s="1075"/>
      <c r="AL39" s="1075"/>
      <c r="AM39" s="1075"/>
      <c r="AN39" s="1076"/>
      <c r="AO39" s="1074" t="s">
        <v>618</v>
      </c>
      <c r="AP39" s="1075"/>
      <c r="AQ39" s="1075"/>
      <c r="AR39" s="1075"/>
      <c r="AS39" s="1075"/>
      <c r="AT39" s="1075"/>
      <c r="AU39" s="1075"/>
      <c r="AV39" s="1076"/>
      <c r="AW39" s="1074" t="s">
        <v>618</v>
      </c>
      <c r="AX39" s="1075"/>
      <c r="AY39" s="1075"/>
      <c r="AZ39" s="1075"/>
      <c r="BA39" s="1075"/>
      <c r="BB39" s="1075"/>
      <c r="BC39" s="1075"/>
      <c r="BD39" s="1076"/>
      <c r="BE39" s="1074"/>
      <c r="BF39" s="1075"/>
      <c r="BG39" s="1075"/>
      <c r="BH39" s="1075"/>
      <c r="BI39" s="1075"/>
      <c r="BJ39" s="1075"/>
      <c r="BK39" s="1075"/>
      <c r="BL39" s="1076"/>
      <c r="BM39" s="1069" t="s">
        <v>618</v>
      </c>
      <c r="BN39" s="1070"/>
      <c r="BO39" s="1070"/>
      <c r="BP39" s="1071"/>
      <c r="BQ39" s="1069" t="s">
        <v>618</v>
      </c>
      <c r="BR39" s="1070"/>
      <c r="BS39" s="1070"/>
      <c r="BT39" s="1071"/>
      <c r="BU39" s="1069" t="s">
        <v>618</v>
      </c>
      <c r="BV39" s="1070"/>
      <c r="BW39" s="1070"/>
      <c r="BX39" s="1071"/>
      <c r="BY39" s="1069" t="s">
        <v>618</v>
      </c>
      <c r="BZ39" s="1070"/>
      <c r="CA39" s="1070"/>
      <c r="CB39" s="1071"/>
      <c r="CC39" s="1069"/>
      <c r="CD39" s="1070"/>
      <c r="CE39" s="1070"/>
      <c r="CF39" s="1071"/>
    </row>
    <row r="40" spans="1:84" ht="12.75">
      <c r="A40" s="1072"/>
      <c r="B40" s="1072"/>
      <c r="C40" s="1072"/>
      <c r="D40" s="1072"/>
      <c r="E40" s="1073"/>
      <c r="F40" s="1073"/>
      <c r="G40" s="1073"/>
      <c r="H40" s="1073"/>
      <c r="I40" s="1073"/>
      <c r="J40" s="1073"/>
      <c r="K40" s="1073"/>
      <c r="L40" s="1073"/>
      <c r="M40" s="1073"/>
      <c r="N40" s="1073"/>
      <c r="O40" s="1073"/>
      <c r="P40" s="1073"/>
      <c r="Q40" s="1073"/>
      <c r="R40" s="1073"/>
      <c r="S40" s="1073"/>
      <c r="T40" s="1073"/>
      <c r="U40" s="1073"/>
      <c r="V40" s="1073"/>
      <c r="W40" s="1073"/>
      <c r="X40" s="1073"/>
      <c r="Y40" s="1068" t="s">
        <v>382</v>
      </c>
      <c r="Z40" s="1068"/>
      <c r="AA40" s="1068"/>
      <c r="AB40" s="1068"/>
      <c r="AC40" s="1068" t="s">
        <v>44</v>
      </c>
      <c r="AD40" s="1068"/>
      <c r="AE40" s="1068"/>
      <c r="AF40" s="1068"/>
      <c r="AG40" s="1068" t="s">
        <v>382</v>
      </c>
      <c r="AH40" s="1068"/>
      <c r="AI40" s="1068"/>
      <c r="AJ40" s="1068"/>
      <c r="AK40" s="1068" t="s">
        <v>44</v>
      </c>
      <c r="AL40" s="1068"/>
      <c r="AM40" s="1068"/>
      <c r="AN40" s="1068"/>
      <c r="AO40" s="1068" t="s">
        <v>382</v>
      </c>
      <c r="AP40" s="1068"/>
      <c r="AQ40" s="1068"/>
      <c r="AR40" s="1068"/>
      <c r="AS40" s="1068" t="s">
        <v>44</v>
      </c>
      <c r="AT40" s="1068"/>
      <c r="AU40" s="1068"/>
      <c r="AV40" s="1068"/>
      <c r="AW40" s="1068" t="s">
        <v>382</v>
      </c>
      <c r="AX40" s="1068"/>
      <c r="AY40" s="1068"/>
      <c r="AZ40" s="1068"/>
      <c r="BA40" s="1068" t="s">
        <v>44</v>
      </c>
      <c r="BB40" s="1068"/>
      <c r="BC40" s="1068"/>
      <c r="BD40" s="1068"/>
      <c r="BE40" s="1068" t="s">
        <v>382</v>
      </c>
      <c r="BF40" s="1068"/>
      <c r="BG40" s="1068"/>
      <c r="BH40" s="1068"/>
      <c r="BI40" s="1068" t="s">
        <v>44</v>
      </c>
      <c r="BJ40" s="1068"/>
      <c r="BK40" s="1068"/>
      <c r="BL40" s="1068"/>
      <c r="BM40" s="1069"/>
      <c r="BN40" s="1070"/>
      <c r="BO40" s="1070"/>
      <c r="BP40" s="1070"/>
      <c r="BQ40" s="1069"/>
      <c r="BR40" s="1070"/>
      <c r="BS40" s="1070"/>
      <c r="BT40" s="1070"/>
      <c r="BU40" s="1069"/>
      <c r="BV40" s="1070"/>
      <c r="BW40" s="1070"/>
      <c r="BX40" s="1070"/>
      <c r="BY40" s="1069"/>
      <c r="BZ40" s="1070"/>
      <c r="CA40" s="1070"/>
      <c r="CB40" s="1071"/>
      <c r="CC40" s="1069"/>
      <c r="CD40" s="1070"/>
      <c r="CE40" s="1070"/>
      <c r="CF40" s="1071"/>
    </row>
    <row r="41" spans="1:84" ht="12.75">
      <c r="A41" s="1019" t="s">
        <v>602</v>
      </c>
      <c r="B41" s="1019"/>
      <c r="C41" s="1019"/>
      <c r="D41" s="1019"/>
      <c r="E41" s="1029" t="s">
        <v>619</v>
      </c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0"/>
      <c r="T41" s="1030"/>
      <c r="U41" s="1030"/>
      <c r="V41" s="1030"/>
      <c r="W41" s="1030"/>
      <c r="X41" s="1031"/>
      <c r="Y41" s="1068">
        <v>3</v>
      </c>
      <c r="Z41" s="1068"/>
      <c r="AA41" s="1068"/>
      <c r="AB41" s="1068"/>
      <c r="AC41" s="1012"/>
      <c r="AD41" s="1009"/>
      <c r="AE41" s="1009"/>
      <c r="AF41" s="1010"/>
      <c r="AG41" s="1068">
        <v>4</v>
      </c>
      <c r="AH41" s="1068"/>
      <c r="AI41" s="1068"/>
      <c r="AJ41" s="1068"/>
      <c r="AK41" s="1012"/>
      <c r="AL41" s="1009"/>
      <c r="AM41" s="1009"/>
      <c r="AN41" s="1010"/>
      <c r="AO41" s="1068">
        <v>5</v>
      </c>
      <c r="AP41" s="1068"/>
      <c r="AQ41" s="1068"/>
      <c r="AR41" s="1068"/>
      <c r="AS41" s="1012"/>
      <c r="AT41" s="1009"/>
      <c r="AU41" s="1009"/>
      <c r="AV41" s="1010"/>
      <c r="AW41" s="1068">
        <v>6</v>
      </c>
      <c r="AX41" s="1068"/>
      <c r="AY41" s="1068"/>
      <c r="AZ41" s="1068"/>
      <c r="BA41" s="1012"/>
      <c r="BB41" s="1009"/>
      <c r="BC41" s="1009"/>
      <c r="BD41" s="1010"/>
      <c r="BE41" s="1068">
        <v>7</v>
      </c>
      <c r="BF41" s="1068"/>
      <c r="BG41" s="1068"/>
      <c r="BH41" s="1068"/>
      <c r="BI41" s="1012"/>
      <c r="BJ41" s="1009"/>
      <c r="BK41" s="1009"/>
      <c r="BL41" s="1010"/>
      <c r="BM41" s="1068">
        <v>8</v>
      </c>
      <c r="BN41" s="1068"/>
      <c r="BO41" s="1068"/>
      <c r="BP41" s="1068"/>
      <c r="BQ41" s="1068">
        <v>9</v>
      </c>
      <c r="BR41" s="1068"/>
      <c r="BS41" s="1068"/>
      <c r="BT41" s="1068"/>
      <c r="BU41" s="1068">
        <v>10</v>
      </c>
      <c r="BV41" s="1068"/>
      <c r="BW41" s="1068"/>
      <c r="BX41" s="1068"/>
      <c r="BY41" s="1068">
        <v>11</v>
      </c>
      <c r="BZ41" s="1068"/>
      <c r="CA41" s="1068"/>
      <c r="CB41" s="1068"/>
      <c r="CC41" s="1068">
        <v>12</v>
      </c>
      <c r="CD41" s="1068"/>
      <c r="CE41" s="1068"/>
      <c r="CF41" s="1068"/>
    </row>
    <row r="42" spans="1:84" ht="23.25" customHeight="1">
      <c r="A42" s="1029"/>
      <c r="B42" s="1030"/>
      <c r="C42" s="1030"/>
      <c r="D42" s="1031"/>
      <c r="E42" s="1065" t="s">
        <v>650</v>
      </c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66"/>
      <c r="X42" s="1067"/>
      <c r="Y42" s="1020">
        <f>Y43+Y59+Y64</f>
        <v>0</v>
      </c>
      <c r="Z42" s="1017"/>
      <c r="AA42" s="1017"/>
      <c r="AB42" s="1018"/>
      <c r="AC42" s="1020">
        <f>AC43+AC59+AC64</f>
        <v>0</v>
      </c>
      <c r="AD42" s="1017"/>
      <c r="AE42" s="1017"/>
      <c r="AF42" s="1018"/>
      <c r="AG42" s="1020">
        <f>AG43+AG59+AG64</f>
        <v>0</v>
      </c>
      <c r="AH42" s="1017"/>
      <c r="AI42" s="1017"/>
      <c r="AJ42" s="1018"/>
      <c r="AK42" s="1020">
        <f>AK43+AK59+AK64</f>
        <v>0</v>
      </c>
      <c r="AL42" s="1017"/>
      <c r="AM42" s="1017"/>
      <c r="AN42" s="1018"/>
      <c r="AO42" s="1020">
        <f>AO43+AO59+AO64</f>
        <v>0</v>
      </c>
      <c r="AP42" s="1017"/>
      <c r="AQ42" s="1017"/>
      <c r="AR42" s="1018"/>
      <c r="AS42" s="1020">
        <f>AS43+AS59+AS64</f>
        <v>0.847</v>
      </c>
      <c r="AT42" s="1017"/>
      <c r="AU42" s="1017"/>
      <c r="AV42" s="1018"/>
      <c r="AW42" s="1020">
        <f>AW43+AW59+AW64</f>
        <v>0.25</v>
      </c>
      <c r="AX42" s="1017"/>
      <c r="AY42" s="1017"/>
      <c r="AZ42" s="1018"/>
      <c r="BA42" s="1020">
        <f>BA43+BA59+BA64</f>
        <v>3.817</v>
      </c>
      <c r="BB42" s="1017"/>
      <c r="BC42" s="1017"/>
      <c r="BD42" s="1018"/>
      <c r="BE42" s="1020">
        <f>Y42+AG42+AO42+AW42</f>
        <v>0.25</v>
      </c>
      <c r="BF42" s="1017"/>
      <c r="BG42" s="1017"/>
      <c r="BH42" s="1018"/>
      <c r="BI42" s="1020">
        <f aca="true" t="shared" si="1" ref="BI42:BI50">AC42+AK42+AS42+BA42</f>
        <v>4.664</v>
      </c>
      <c r="BJ42" s="1017"/>
      <c r="BK42" s="1017"/>
      <c r="BL42" s="1018"/>
      <c r="BM42" s="1020">
        <f>BM43+BM59+BM64</f>
        <v>0</v>
      </c>
      <c r="BN42" s="1017"/>
      <c r="BO42" s="1017"/>
      <c r="BP42" s="1018"/>
      <c r="BQ42" s="1020">
        <f>BQ43+BQ59+BQ64</f>
        <v>0</v>
      </c>
      <c r="BR42" s="1017"/>
      <c r="BS42" s="1017"/>
      <c r="BT42" s="1018"/>
      <c r="BU42" s="1020">
        <f>BU43+BU59+BU64</f>
        <v>0</v>
      </c>
      <c r="BV42" s="1017"/>
      <c r="BW42" s="1017"/>
      <c r="BX42" s="1018"/>
      <c r="BY42" s="1020">
        <f>BY43+BY59+BY64</f>
        <v>3.5170000000000003</v>
      </c>
      <c r="BZ42" s="1017"/>
      <c r="CA42" s="1017"/>
      <c r="CB42" s="1018"/>
      <c r="CC42" s="1020">
        <f aca="true" t="shared" si="2" ref="CC42:CC50">SUM(BM42:CB42)</f>
        <v>3.5170000000000003</v>
      </c>
      <c r="CD42" s="1017"/>
      <c r="CE42" s="1017"/>
      <c r="CF42" s="1018"/>
    </row>
    <row r="43" spans="1:84" ht="24.75" customHeight="1">
      <c r="A43" s="1023" t="s">
        <v>72</v>
      </c>
      <c r="B43" s="1024"/>
      <c r="C43" s="1024"/>
      <c r="D43" s="1025"/>
      <c r="E43" s="1062" t="s">
        <v>233</v>
      </c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4"/>
      <c r="Y43" s="1020">
        <f>Y44</f>
        <v>0</v>
      </c>
      <c r="Z43" s="1017"/>
      <c r="AA43" s="1017"/>
      <c r="AB43" s="1018"/>
      <c r="AC43" s="1020">
        <f>AC44</f>
        <v>0</v>
      </c>
      <c r="AD43" s="1017"/>
      <c r="AE43" s="1017"/>
      <c r="AF43" s="1018"/>
      <c r="AG43" s="1020">
        <f>AG44</f>
        <v>0</v>
      </c>
      <c r="AH43" s="1017"/>
      <c r="AI43" s="1017"/>
      <c r="AJ43" s="1018"/>
      <c r="AK43" s="1020">
        <f>AK44</f>
        <v>0</v>
      </c>
      <c r="AL43" s="1017"/>
      <c r="AM43" s="1017"/>
      <c r="AN43" s="1018"/>
      <c r="AO43" s="1020">
        <f>AO44</f>
        <v>0</v>
      </c>
      <c r="AP43" s="1017"/>
      <c r="AQ43" s="1017"/>
      <c r="AR43" s="1018"/>
      <c r="AS43" s="1020">
        <f>AS44</f>
        <v>0</v>
      </c>
      <c r="AT43" s="1017"/>
      <c r="AU43" s="1017"/>
      <c r="AV43" s="1018"/>
      <c r="AW43" s="1020">
        <f>AW44</f>
        <v>0</v>
      </c>
      <c r="AX43" s="1017"/>
      <c r="AY43" s="1017"/>
      <c r="AZ43" s="1018"/>
      <c r="BA43" s="1020">
        <f>BA44</f>
        <v>3.5170000000000003</v>
      </c>
      <c r="BB43" s="1017"/>
      <c r="BC43" s="1017"/>
      <c r="BD43" s="1018"/>
      <c r="BE43" s="1020">
        <f>Y43+AG43+AO43+AW43</f>
        <v>0</v>
      </c>
      <c r="BF43" s="1017"/>
      <c r="BG43" s="1017"/>
      <c r="BH43" s="1018"/>
      <c r="BI43" s="1020">
        <f t="shared" si="1"/>
        <v>3.5170000000000003</v>
      </c>
      <c r="BJ43" s="1017"/>
      <c r="BK43" s="1017"/>
      <c r="BL43" s="1018"/>
      <c r="BM43" s="1020">
        <f>BM44</f>
        <v>0</v>
      </c>
      <c r="BN43" s="1017"/>
      <c r="BO43" s="1017"/>
      <c r="BP43" s="1018"/>
      <c r="BQ43" s="1020">
        <f>BQ44</f>
        <v>0</v>
      </c>
      <c r="BR43" s="1017"/>
      <c r="BS43" s="1017"/>
      <c r="BT43" s="1018"/>
      <c r="BU43" s="1020">
        <f>BU44</f>
        <v>0</v>
      </c>
      <c r="BV43" s="1017"/>
      <c r="BW43" s="1017"/>
      <c r="BX43" s="1018"/>
      <c r="BY43" s="1020">
        <f>BY44</f>
        <v>3.5170000000000003</v>
      </c>
      <c r="BZ43" s="1017"/>
      <c r="CA43" s="1017"/>
      <c r="CB43" s="1018"/>
      <c r="CC43" s="1020">
        <f t="shared" si="2"/>
        <v>3.5170000000000003</v>
      </c>
      <c r="CD43" s="1017"/>
      <c r="CE43" s="1017"/>
      <c r="CF43" s="1018"/>
    </row>
    <row r="44" spans="1:84" ht="13.5" customHeight="1">
      <c r="A44" s="1023" t="s">
        <v>73</v>
      </c>
      <c r="B44" s="1024"/>
      <c r="C44" s="1024"/>
      <c r="D44" s="1025"/>
      <c r="E44" s="1062" t="s">
        <v>201</v>
      </c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4"/>
      <c r="Y44" s="1020">
        <f>Y45+Y48</f>
        <v>0</v>
      </c>
      <c r="Z44" s="1017"/>
      <c r="AA44" s="1017"/>
      <c r="AB44" s="1018"/>
      <c r="AC44" s="1020">
        <f>AC45+AC48</f>
        <v>0</v>
      </c>
      <c r="AD44" s="1017"/>
      <c r="AE44" s="1017"/>
      <c r="AF44" s="1018"/>
      <c r="AG44" s="1020">
        <f>AG45+AG48</f>
        <v>0</v>
      </c>
      <c r="AH44" s="1017"/>
      <c r="AI44" s="1017"/>
      <c r="AJ44" s="1018"/>
      <c r="AK44" s="1020">
        <f>AK45+AK48</f>
        <v>0</v>
      </c>
      <c r="AL44" s="1017"/>
      <c r="AM44" s="1017"/>
      <c r="AN44" s="1018"/>
      <c r="AO44" s="1020">
        <f>AO45+AO48</f>
        <v>0</v>
      </c>
      <c r="AP44" s="1017"/>
      <c r="AQ44" s="1017"/>
      <c r="AR44" s="1018"/>
      <c r="AS44" s="1020">
        <f>AS45+AS48</f>
        <v>0</v>
      </c>
      <c r="AT44" s="1017"/>
      <c r="AU44" s="1017"/>
      <c r="AV44" s="1018"/>
      <c r="AW44" s="1020">
        <f>AW45+AW48</f>
        <v>0</v>
      </c>
      <c r="AX44" s="1017"/>
      <c r="AY44" s="1017"/>
      <c r="AZ44" s="1018"/>
      <c r="BA44" s="1020">
        <f>BA45+BA48</f>
        <v>3.5170000000000003</v>
      </c>
      <c r="BB44" s="1017"/>
      <c r="BC44" s="1017"/>
      <c r="BD44" s="1018"/>
      <c r="BE44" s="1020">
        <f>Y44+AG44+AO44+AW44</f>
        <v>0</v>
      </c>
      <c r="BF44" s="1017"/>
      <c r="BG44" s="1017"/>
      <c r="BH44" s="1018"/>
      <c r="BI44" s="1020">
        <f t="shared" si="1"/>
        <v>3.5170000000000003</v>
      </c>
      <c r="BJ44" s="1017"/>
      <c r="BK44" s="1017"/>
      <c r="BL44" s="1018"/>
      <c r="BM44" s="1020">
        <f>BM45+BM48</f>
        <v>0</v>
      </c>
      <c r="BN44" s="1017"/>
      <c r="BO44" s="1017"/>
      <c r="BP44" s="1018"/>
      <c r="BQ44" s="1020">
        <f>BQ45+BQ48</f>
        <v>0</v>
      </c>
      <c r="BR44" s="1017"/>
      <c r="BS44" s="1017"/>
      <c r="BT44" s="1018"/>
      <c r="BU44" s="1020">
        <f>BU45+BU48</f>
        <v>0</v>
      </c>
      <c r="BV44" s="1017"/>
      <c r="BW44" s="1017"/>
      <c r="BX44" s="1018"/>
      <c r="BY44" s="1020">
        <f>BY45+BY48</f>
        <v>3.5170000000000003</v>
      </c>
      <c r="BZ44" s="1017"/>
      <c r="CA44" s="1017"/>
      <c r="CB44" s="1018"/>
      <c r="CC44" s="1020">
        <f t="shared" si="2"/>
        <v>3.5170000000000003</v>
      </c>
      <c r="CD44" s="1017"/>
      <c r="CE44" s="1017"/>
      <c r="CF44" s="1018"/>
    </row>
    <row r="45" spans="1:84" ht="12" customHeight="1">
      <c r="A45" s="1023" t="s">
        <v>87</v>
      </c>
      <c r="B45" s="1024"/>
      <c r="C45" s="1024"/>
      <c r="D45" s="1025"/>
      <c r="E45" s="1062" t="s">
        <v>202</v>
      </c>
      <c r="F45" s="1063"/>
      <c r="G45" s="1063"/>
      <c r="H45" s="1063"/>
      <c r="I45" s="1063"/>
      <c r="J45" s="1063"/>
      <c r="K45" s="1063"/>
      <c r="L45" s="1063"/>
      <c r="M45" s="1063"/>
      <c r="N45" s="1063"/>
      <c r="O45" s="1063"/>
      <c r="P45" s="1063"/>
      <c r="Q45" s="1063"/>
      <c r="R45" s="1063"/>
      <c r="S45" s="1063"/>
      <c r="T45" s="1063"/>
      <c r="U45" s="1063"/>
      <c r="V45" s="1063"/>
      <c r="W45" s="1063"/>
      <c r="X45" s="1064"/>
      <c r="Y45" s="1020">
        <f>Y47+Y46</f>
        <v>0</v>
      </c>
      <c r="Z45" s="1021"/>
      <c r="AA45" s="1021"/>
      <c r="AB45" s="1022"/>
      <c r="AC45" s="1020">
        <f>AC47+AC46</f>
        <v>0</v>
      </c>
      <c r="AD45" s="1021"/>
      <c r="AE45" s="1021"/>
      <c r="AF45" s="1022"/>
      <c r="AG45" s="1020">
        <f>AG47+AG46</f>
        <v>0</v>
      </c>
      <c r="AH45" s="1021"/>
      <c r="AI45" s="1021"/>
      <c r="AJ45" s="1022"/>
      <c r="AK45" s="1020">
        <f>AK47+AK46</f>
        <v>0</v>
      </c>
      <c r="AL45" s="1021"/>
      <c r="AM45" s="1021"/>
      <c r="AN45" s="1022"/>
      <c r="AO45" s="1020">
        <f>AO47+AO46</f>
        <v>0</v>
      </c>
      <c r="AP45" s="1021"/>
      <c r="AQ45" s="1021"/>
      <c r="AR45" s="1022"/>
      <c r="AS45" s="1020">
        <f>AS47+AS46</f>
        <v>0</v>
      </c>
      <c r="AT45" s="1021"/>
      <c r="AU45" s="1021"/>
      <c r="AV45" s="1022"/>
      <c r="AW45" s="1020">
        <f>AW47+AW46</f>
        <v>0</v>
      </c>
      <c r="AX45" s="1021"/>
      <c r="AY45" s="1021"/>
      <c r="AZ45" s="1022"/>
      <c r="BA45" s="1020">
        <f>BA47+BA46</f>
        <v>3.5170000000000003</v>
      </c>
      <c r="BB45" s="1021"/>
      <c r="BC45" s="1021"/>
      <c r="BD45" s="1022"/>
      <c r="BE45" s="1020">
        <f>Y45+AG45+AO45+AW45</f>
        <v>0</v>
      </c>
      <c r="BF45" s="1017"/>
      <c r="BG45" s="1017"/>
      <c r="BH45" s="1018"/>
      <c r="BI45" s="1020">
        <f t="shared" si="1"/>
        <v>3.5170000000000003</v>
      </c>
      <c r="BJ45" s="1017"/>
      <c r="BK45" s="1017"/>
      <c r="BL45" s="1018"/>
      <c r="BM45" s="1020">
        <f>BM47+BM46</f>
        <v>0</v>
      </c>
      <c r="BN45" s="1021"/>
      <c r="BO45" s="1021"/>
      <c r="BP45" s="1022"/>
      <c r="BQ45" s="1020">
        <f>BQ47+BQ46</f>
        <v>0</v>
      </c>
      <c r="BR45" s="1021"/>
      <c r="BS45" s="1021"/>
      <c r="BT45" s="1022"/>
      <c r="BU45" s="1020">
        <f>BU47+BU46</f>
        <v>0</v>
      </c>
      <c r="BV45" s="1021"/>
      <c r="BW45" s="1021"/>
      <c r="BX45" s="1022"/>
      <c r="BY45" s="1020">
        <f>BY47+BY46</f>
        <v>3.5170000000000003</v>
      </c>
      <c r="BZ45" s="1021"/>
      <c r="CA45" s="1021"/>
      <c r="CB45" s="1022"/>
      <c r="CC45" s="1020">
        <f t="shared" si="2"/>
        <v>3.5170000000000003</v>
      </c>
      <c r="CD45" s="1017"/>
      <c r="CE45" s="1017"/>
      <c r="CF45" s="1018"/>
    </row>
    <row r="46" spans="1:84" ht="36" customHeight="1">
      <c r="A46" s="1056" t="s">
        <v>249</v>
      </c>
      <c r="B46" s="1057"/>
      <c r="C46" s="1057"/>
      <c r="D46" s="1058"/>
      <c r="E46" s="1059" t="s">
        <v>35</v>
      </c>
      <c r="F46" s="1060"/>
      <c r="G46" s="1060"/>
      <c r="H46" s="1060"/>
      <c r="I46" s="1060"/>
      <c r="J46" s="1060"/>
      <c r="K46" s="1060"/>
      <c r="L46" s="1060"/>
      <c r="M46" s="1060"/>
      <c r="N46" s="1060"/>
      <c r="O46" s="1060"/>
      <c r="P46" s="1060"/>
      <c r="Q46" s="1060"/>
      <c r="R46" s="1060"/>
      <c r="S46" s="1060"/>
      <c r="T46" s="1060"/>
      <c r="U46" s="1060"/>
      <c r="V46" s="1060"/>
      <c r="W46" s="1060"/>
      <c r="X46" s="1061"/>
      <c r="Y46" s="1012"/>
      <c r="Z46" s="1009"/>
      <c r="AA46" s="1009"/>
      <c r="AB46" s="1010"/>
      <c r="AC46" s="1008">
        <v>0</v>
      </c>
      <c r="AD46" s="1014"/>
      <c r="AE46" s="1014"/>
      <c r="AF46" s="1015"/>
      <c r="AG46" s="1008"/>
      <c r="AH46" s="1014"/>
      <c r="AI46" s="1014"/>
      <c r="AJ46" s="1015"/>
      <c r="AK46" s="1008">
        <v>0</v>
      </c>
      <c r="AL46" s="1014"/>
      <c r="AM46" s="1014"/>
      <c r="AN46" s="1015"/>
      <c r="AO46" s="1008"/>
      <c r="AP46" s="1014"/>
      <c r="AQ46" s="1014"/>
      <c r="AR46" s="1015"/>
      <c r="AS46" s="1008">
        <v>0</v>
      </c>
      <c r="AT46" s="1014"/>
      <c r="AU46" s="1014"/>
      <c r="AV46" s="1015"/>
      <c r="AW46" s="1012"/>
      <c r="AX46" s="1009"/>
      <c r="AY46" s="1009"/>
      <c r="AZ46" s="1010"/>
      <c r="BA46" s="1008">
        <v>1.6</v>
      </c>
      <c r="BB46" s="1014"/>
      <c r="BC46" s="1014"/>
      <c r="BD46" s="1015"/>
      <c r="BE46" s="1012"/>
      <c r="BF46" s="1009"/>
      <c r="BG46" s="1009"/>
      <c r="BH46" s="1010"/>
      <c r="BI46" s="1008">
        <f t="shared" si="1"/>
        <v>1.6</v>
      </c>
      <c r="BJ46" s="1009"/>
      <c r="BK46" s="1009"/>
      <c r="BL46" s="1010"/>
      <c r="BM46" s="1008">
        <v>0</v>
      </c>
      <c r="BN46" s="1014"/>
      <c r="BO46" s="1014"/>
      <c r="BP46" s="1015"/>
      <c r="BQ46" s="1008">
        <v>0</v>
      </c>
      <c r="BR46" s="1014"/>
      <c r="BS46" s="1014"/>
      <c r="BT46" s="1015"/>
      <c r="BU46" s="1008">
        <v>0</v>
      </c>
      <c r="BV46" s="1014"/>
      <c r="BW46" s="1014"/>
      <c r="BX46" s="1015"/>
      <c r="BY46" s="1008">
        <v>1.6</v>
      </c>
      <c r="BZ46" s="1014"/>
      <c r="CA46" s="1014"/>
      <c r="CB46" s="1015"/>
      <c r="CC46" s="1008">
        <f t="shared" si="2"/>
        <v>1.6</v>
      </c>
      <c r="CD46" s="1014"/>
      <c r="CE46" s="1014"/>
      <c r="CF46" s="1015"/>
    </row>
    <row r="47" spans="1:84" ht="35.25" customHeight="1">
      <c r="A47" s="1056" t="s">
        <v>250</v>
      </c>
      <c r="B47" s="1057"/>
      <c r="C47" s="1057"/>
      <c r="D47" s="1058"/>
      <c r="E47" s="959" t="s">
        <v>34</v>
      </c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0"/>
      <c r="Q47" s="960"/>
      <c r="R47" s="960"/>
      <c r="S47" s="960"/>
      <c r="T47" s="960"/>
      <c r="U47" s="960"/>
      <c r="V47" s="960"/>
      <c r="W47" s="960"/>
      <c r="X47" s="961"/>
      <c r="Y47" s="1012"/>
      <c r="Z47" s="1009"/>
      <c r="AA47" s="1009"/>
      <c r="AB47" s="1010"/>
      <c r="AC47" s="1008">
        <v>0</v>
      </c>
      <c r="AD47" s="1014"/>
      <c r="AE47" s="1014"/>
      <c r="AF47" s="1015"/>
      <c r="AG47" s="1008"/>
      <c r="AH47" s="1014"/>
      <c r="AI47" s="1014"/>
      <c r="AJ47" s="1015"/>
      <c r="AK47" s="1008">
        <v>0</v>
      </c>
      <c r="AL47" s="1014"/>
      <c r="AM47" s="1014"/>
      <c r="AN47" s="1015"/>
      <c r="AO47" s="1012"/>
      <c r="AP47" s="1009"/>
      <c r="AQ47" s="1009"/>
      <c r="AR47" s="1010"/>
      <c r="AS47" s="1008">
        <v>0</v>
      </c>
      <c r="AT47" s="1014"/>
      <c r="AU47" s="1014"/>
      <c r="AV47" s="1015"/>
      <c r="AW47" s="1012"/>
      <c r="AX47" s="1009"/>
      <c r="AY47" s="1009"/>
      <c r="AZ47" s="1010"/>
      <c r="BA47" s="1008">
        <f>0.316+0.641+0.96</f>
        <v>1.917</v>
      </c>
      <c r="BB47" s="1014"/>
      <c r="BC47" s="1014"/>
      <c r="BD47" s="1015"/>
      <c r="BE47" s="1012"/>
      <c r="BF47" s="1009"/>
      <c r="BG47" s="1009"/>
      <c r="BH47" s="1010"/>
      <c r="BI47" s="1008">
        <f t="shared" si="1"/>
        <v>1.917</v>
      </c>
      <c r="BJ47" s="1009"/>
      <c r="BK47" s="1009"/>
      <c r="BL47" s="1010"/>
      <c r="BM47" s="1008">
        <v>0</v>
      </c>
      <c r="BN47" s="1014"/>
      <c r="BO47" s="1014"/>
      <c r="BP47" s="1015"/>
      <c r="BQ47" s="1008">
        <v>0</v>
      </c>
      <c r="BR47" s="1014"/>
      <c r="BS47" s="1014"/>
      <c r="BT47" s="1015"/>
      <c r="BU47" s="1008">
        <v>0</v>
      </c>
      <c r="BV47" s="1014"/>
      <c r="BW47" s="1014"/>
      <c r="BX47" s="1015"/>
      <c r="BY47" s="1008">
        <f>0.316+0.641+0.96</f>
        <v>1.917</v>
      </c>
      <c r="BZ47" s="1014"/>
      <c r="CA47" s="1014"/>
      <c r="CB47" s="1015"/>
      <c r="CC47" s="1008">
        <f t="shared" si="2"/>
        <v>1.917</v>
      </c>
      <c r="CD47" s="1014"/>
      <c r="CE47" s="1014"/>
      <c r="CF47" s="1015"/>
    </row>
    <row r="48" spans="1:84" ht="12.75">
      <c r="A48" s="1023" t="s">
        <v>97</v>
      </c>
      <c r="B48" s="1024"/>
      <c r="C48" s="1024"/>
      <c r="D48" s="1025"/>
      <c r="E48" s="1023" t="s">
        <v>620</v>
      </c>
      <c r="F48" s="1024"/>
      <c r="G48" s="1024"/>
      <c r="H48" s="1024"/>
      <c r="I48" s="1024"/>
      <c r="J48" s="1024"/>
      <c r="K48" s="1024"/>
      <c r="L48" s="1024"/>
      <c r="M48" s="1024"/>
      <c r="N48" s="1024"/>
      <c r="O48" s="1024"/>
      <c r="P48" s="1024"/>
      <c r="Q48" s="1024"/>
      <c r="R48" s="1024"/>
      <c r="S48" s="1024"/>
      <c r="T48" s="1024"/>
      <c r="U48" s="1024"/>
      <c r="V48" s="1024"/>
      <c r="W48" s="1024"/>
      <c r="X48" s="1025"/>
      <c r="Y48" s="1020">
        <f>Y49+Y54</f>
        <v>0</v>
      </c>
      <c r="Z48" s="1017"/>
      <c r="AA48" s="1017"/>
      <c r="AB48" s="1018"/>
      <c r="AC48" s="1020">
        <f>AC49+AC54</f>
        <v>0</v>
      </c>
      <c r="AD48" s="1017"/>
      <c r="AE48" s="1017"/>
      <c r="AF48" s="1018"/>
      <c r="AG48" s="1020">
        <f>AG49+AG54</f>
        <v>0</v>
      </c>
      <c r="AH48" s="1017"/>
      <c r="AI48" s="1017"/>
      <c r="AJ48" s="1018"/>
      <c r="AK48" s="1020">
        <f>AK49+AK54</f>
        <v>0</v>
      </c>
      <c r="AL48" s="1017"/>
      <c r="AM48" s="1017"/>
      <c r="AN48" s="1018"/>
      <c r="AO48" s="1020">
        <f>AO49+AO54</f>
        <v>0</v>
      </c>
      <c r="AP48" s="1017"/>
      <c r="AQ48" s="1017"/>
      <c r="AR48" s="1018"/>
      <c r="AS48" s="1020">
        <f>AS49+AS54</f>
        <v>0</v>
      </c>
      <c r="AT48" s="1017"/>
      <c r="AU48" s="1017"/>
      <c r="AV48" s="1018"/>
      <c r="AW48" s="1020">
        <f>AW49+AW54</f>
        <v>0</v>
      </c>
      <c r="AX48" s="1017"/>
      <c r="AY48" s="1017"/>
      <c r="AZ48" s="1018"/>
      <c r="BA48" s="1020">
        <f>BA49+BA54</f>
        <v>0</v>
      </c>
      <c r="BB48" s="1017"/>
      <c r="BC48" s="1017"/>
      <c r="BD48" s="1018"/>
      <c r="BE48" s="1020">
        <f>BE49+BE54</f>
        <v>0</v>
      </c>
      <c r="BF48" s="1017"/>
      <c r="BG48" s="1017"/>
      <c r="BH48" s="1018"/>
      <c r="BI48" s="1020">
        <f>BI49+BI54</f>
        <v>0</v>
      </c>
      <c r="BJ48" s="1017"/>
      <c r="BK48" s="1017"/>
      <c r="BL48" s="1018"/>
      <c r="BM48" s="1020">
        <f>BM49+BM54</f>
        <v>0</v>
      </c>
      <c r="BN48" s="1017"/>
      <c r="BO48" s="1017"/>
      <c r="BP48" s="1018"/>
      <c r="BQ48" s="1020">
        <f>BQ49+BQ54</f>
        <v>0</v>
      </c>
      <c r="BR48" s="1017"/>
      <c r="BS48" s="1017"/>
      <c r="BT48" s="1018"/>
      <c r="BU48" s="1020">
        <f>BU49+BU54</f>
        <v>0</v>
      </c>
      <c r="BV48" s="1017"/>
      <c r="BW48" s="1017"/>
      <c r="BX48" s="1018"/>
      <c r="BY48" s="1020">
        <f>BY49+BY54</f>
        <v>0</v>
      </c>
      <c r="BZ48" s="1017"/>
      <c r="CA48" s="1017"/>
      <c r="CB48" s="1018"/>
      <c r="CC48" s="1020">
        <f>CC49+CC54</f>
        <v>0</v>
      </c>
      <c r="CD48" s="1017"/>
      <c r="CE48" s="1017"/>
      <c r="CF48" s="1018"/>
    </row>
    <row r="49" spans="1:84" ht="12" customHeight="1">
      <c r="A49" s="1029" t="s">
        <v>257</v>
      </c>
      <c r="B49" s="1030"/>
      <c r="C49" s="1030"/>
      <c r="D49" s="1031"/>
      <c r="E49" s="1038" t="s">
        <v>36</v>
      </c>
      <c r="F49" s="1039"/>
      <c r="G49" s="1039"/>
      <c r="H49" s="1039"/>
      <c r="I49" s="1039"/>
      <c r="J49" s="1039"/>
      <c r="K49" s="1039"/>
      <c r="L49" s="1039"/>
      <c r="M49" s="1039"/>
      <c r="N49" s="1039"/>
      <c r="O49" s="1039"/>
      <c r="P49" s="1039"/>
      <c r="Q49" s="1039"/>
      <c r="R49" s="1039"/>
      <c r="S49" s="1039"/>
      <c r="T49" s="1039"/>
      <c r="U49" s="1039"/>
      <c r="V49" s="1039"/>
      <c r="W49" s="1039"/>
      <c r="X49" s="1040"/>
      <c r="Y49" s="1050">
        <f>Y50</f>
        <v>0</v>
      </c>
      <c r="Z49" s="1051"/>
      <c r="AA49" s="1051"/>
      <c r="AB49" s="1052"/>
      <c r="AC49" s="1050">
        <f>AC50</f>
        <v>0</v>
      </c>
      <c r="AD49" s="1051"/>
      <c r="AE49" s="1051"/>
      <c r="AF49" s="1052"/>
      <c r="AG49" s="1050">
        <f>AG50</f>
        <v>0</v>
      </c>
      <c r="AH49" s="1051"/>
      <c r="AI49" s="1051"/>
      <c r="AJ49" s="1052"/>
      <c r="AK49" s="1050">
        <f>AK50</f>
        <v>0</v>
      </c>
      <c r="AL49" s="1051"/>
      <c r="AM49" s="1051"/>
      <c r="AN49" s="1052"/>
      <c r="AO49" s="1050">
        <f>AO50</f>
        <v>0</v>
      </c>
      <c r="AP49" s="1051"/>
      <c r="AQ49" s="1051"/>
      <c r="AR49" s="1052"/>
      <c r="AS49" s="1050">
        <f>AS50</f>
        <v>0</v>
      </c>
      <c r="AT49" s="1051"/>
      <c r="AU49" s="1051"/>
      <c r="AV49" s="1052"/>
      <c r="AW49" s="1050">
        <f>AW50</f>
        <v>0</v>
      </c>
      <c r="AX49" s="1051"/>
      <c r="AY49" s="1051"/>
      <c r="AZ49" s="1052"/>
      <c r="BA49" s="1050">
        <f>BA50</f>
        <v>0</v>
      </c>
      <c r="BB49" s="1051"/>
      <c r="BC49" s="1051"/>
      <c r="BD49" s="1052"/>
      <c r="BE49" s="1050">
        <f>BE50</f>
        <v>0</v>
      </c>
      <c r="BF49" s="1051"/>
      <c r="BG49" s="1051"/>
      <c r="BH49" s="1052"/>
      <c r="BI49" s="1050">
        <f>BI50</f>
        <v>0</v>
      </c>
      <c r="BJ49" s="1051"/>
      <c r="BK49" s="1051"/>
      <c r="BL49" s="1052"/>
      <c r="BM49" s="1050">
        <f>BM50</f>
        <v>0</v>
      </c>
      <c r="BN49" s="1051"/>
      <c r="BO49" s="1051"/>
      <c r="BP49" s="1052"/>
      <c r="BQ49" s="1050">
        <f>BQ50</f>
        <v>0</v>
      </c>
      <c r="BR49" s="1051"/>
      <c r="BS49" s="1051"/>
      <c r="BT49" s="1052"/>
      <c r="BU49" s="1050">
        <f>BU50</f>
        <v>0</v>
      </c>
      <c r="BV49" s="1051"/>
      <c r="BW49" s="1051"/>
      <c r="BX49" s="1052"/>
      <c r="BY49" s="1050">
        <f>BY50</f>
        <v>0</v>
      </c>
      <c r="BZ49" s="1051"/>
      <c r="CA49" s="1051"/>
      <c r="CB49" s="1052"/>
      <c r="CC49" s="1050">
        <f>CC50</f>
        <v>0</v>
      </c>
      <c r="CD49" s="1051"/>
      <c r="CE49" s="1051"/>
      <c r="CF49" s="1052"/>
    </row>
    <row r="50" spans="1:84" ht="12.75">
      <c r="A50" s="1029"/>
      <c r="B50" s="1030"/>
      <c r="C50" s="1030"/>
      <c r="D50" s="1031"/>
      <c r="E50" s="952" t="s">
        <v>46</v>
      </c>
      <c r="F50" s="953"/>
      <c r="G50" s="953"/>
      <c r="H50" s="953"/>
      <c r="I50" s="953"/>
      <c r="J50" s="953"/>
      <c r="K50" s="953"/>
      <c r="L50" s="953"/>
      <c r="M50" s="953"/>
      <c r="N50" s="953"/>
      <c r="O50" s="953"/>
      <c r="P50" s="953"/>
      <c r="Q50" s="953"/>
      <c r="R50" s="953"/>
      <c r="S50" s="953"/>
      <c r="T50" s="953"/>
      <c r="U50" s="953"/>
      <c r="V50" s="953"/>
      <c r="W50" s="953"/>
      <c r="X50" s="954"/>
      <c r="Y50" s="1008">
        <f>SUM(Y51:AB53)</f>
        <v>0</v>
      </c>
      <c r="Z50" s="1014"/>
      <c r="AA50" s="1014"/>
      <c r="AB50" s="1015"/>
      <c r="AC50" s="1008">
        <f>SUM(AC51:AF53)</f>
        <v>0</v>
      </c>
      <c r="AD50" s="1014"/>
      <c r="AE50" s="1014"/>
      <c r="AF50" s="1015"/>
      <c r="AG50" s="1008">
        <f>SUM(AG51:AJ53)</f>
        <v>0</v>
      </c>
      <c r="AH50" s="1014"/>
      <c r="AI50" s="1014"/>
      <c r="AJ50" s="1015"/>
      <c r="AK50" s="1008">
        <f>SUM(AK51:AN53)</f>
        <v>0</v>
      </c>
      <c r="AL50" s="1014"/>
      <c r="AM50" s="1014"/>
      <c r="AN50" s="1015"/>
      <c r="AO50" s="1008">
        <f>SUM(AO51:AR53)</f>
        <v>0</v>
      </c>
      <c r="AP50" s="1014"/>
      <c r="AQ50" s="1014"/>
      <c r="AR50" s="1015"/>
      <c r="AS50" s="1008">
        <f>SUM(AS51:AV53)</f>
        <v>0</v>
      </c>
      <c r="AT50" s="1014"/>
      <c r="AU50" s="1014"/>
      <c r="AV50" s="1015"/>
      <c r="AW50" s="1008">
        <f>SUM(AW51:AZ53)</f>
        <v>0</v>
      </c>
      <c r="AX50" s="1014"/>
      <c r="AY50" s="1014"/>
      <c r="AZ50" s="1015"/>
      <c r="BA50" s="1008">
        <f>SUM(BA51:BD53)</f>
        <v>0</v>
      </c>
      <c r="BB50" s="1014"/>
      <c r="BC50" s="1014"/>
      <c r="BD50" s="1015"/>
      <c r="BE50" s="1008">
        <f>Y50+AG50+AO50+AW50</f>
        <v>0</v>
      </c>
      <c r="BF50" s="1009"/>
      <c r="BG50" s="1009"/>
      <c r="BH50" s="1010"/>
      <c r="BI50" s="1008">
        <f t="shared" si="1"/>
        <v>0</v>
      </c>
      <c r="BJ50" s="1009"/>
      <c r="BK50" s="1009"/>
      <c r="BL50" s="1010"/>
      <c r="BM50" s="1008">
        <f>SUM(BM51:BP53)</f>
        <v>0</v>
      </c>
      <c r="BN50" s="1014"/>
      <c r="BO50" s="1014"/>
      <c r="BP50" s="1015"/>
      <c r="BQ50" s="1008">
        <f>SUM(BQ51:BT53)</f>
        <v>0</v>
      </c>
      <c r="BR50" s="1014"/>
      <c r="BS50" s="1014"/>
      <c r="BT50" s="1015"/>
      <c r="BU50" s="1008">
        <f>SUM(BU51:BX53)</f>
        <v>0</v>
      </c>
      <c r="BV50" s="1014"/>
      <c r="BW50" s="1014"/>
      <c r="BX50" s="1015"/>
      <c r="BY50" s="1008">
        <f>SUM(BY51:CB53)</f>
        <v>0</v>
      </c>
      <c r="BZ50" s="1014"/>
      <c r="CA50" s="1014"/>
      <c r="CB50" s="1015"/>
      <c r="CC50" s="1008">
        <f t="shared" si="2"/>
        <v>0</v>
      </c>
      <c r="CD50" s="1009"/>
      <c r="CE50" s="1009"/>
      <c r="CF50" s="1010"/>
    </row>
    <row r="51" spans="1:84" ht="12.75">
      <c r="A51" s="1029" t="s">
        <v>265</v>
      </c>
      <c r="B51" s="1030"/>
      <c r="C51" s="1030"/>
      <c r="D51" s="1031"/>
      <c r="E51" s="885" t="s">
        <v>29</v>
      </c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7"/>
      <c r="Y51" s="1012"/>
      <c r="Z51" s="1009"/>
      <c r="AA51" s="1009"/>
      <c r="AB51" s="1010"/>
      <c r="AC51" s="1012"/>
      <c r="AD51" s="1009"/>
      <c r="AE51" s="1009"/>
      <c r="AF51" s="1010"/>
      <c r="AG51" s="1012"/>
      <c r="AH51" s="1009"/>
      <c r="AI51" s="1009"/>
      <c r="AJ51" s="1010"/>
      <c r="AK51" s="1012"/>
      <c r="AL51" s="1009"/>
      <c r="AM51" s="1009"/>
      <c r="AN51" s="1010"/>
      <c r="AO51" s="1012"/>
      <c r="AP51" s="1009"/>
      <c r="AQ51" s="1009"/>
      <c r="AR51" s="1010"/>
      <c r="AS51" s="1012"/>
      <c r="AT51" s="1009"/>
      <c r="AU51" s="1009"/>
      <c r="AV51" s="1010"/>
      <c r="AW51" s="1012"/>
      <c r="AX51" s="1009"/>
      <c r="AY51" s="1009"/>
      <c r="AZ51" s="1010"/>
      <c r="BA51" s="1012"/>
      <c r="BB51" s="1009"/>
      <c r="BC51" s="1009"/>
      <c r="BD51" s="1010"/>
      <c r="BE51" s="1012"/>
      <c r="BF51" s="1009"/>
      <c r="BG51" s="1009"/>
      <c r="BH51" s="1010"/>
      <c r="BI51" s="1012"/>
      <c r="BJ51" s="1009"/>
      <c r="BK51" s="1009"/>
      <c r="BL51" s="1010"/>
      <c r="BM51" s="1012"/>
      <c r="BN51" s="1009"/>
      <c r="BO51" s="1009"/>
      <c r="BP51" s="1010"/>
      <c r="BQ51" s="1012"/>
      <c r="BR51" s="1009"/>
      <c r="BS51" s="1009"/>
      <c r="BT51" s="1010"/>
      <c r="BU51" s="1012"/>
      <c r="BV51" s="1009"/>
      <c r="BW51" s="1009"/>
      <c r="BX51" s="1010"/>
      <c r="BY51" s="1012"/>
      <c r="BZ51" s="1009"/>
      <c r="CA51" s="1009"/>
      <c r="CB51" s="1010"/>
      <c r="CC51" s="1012"/>
      <c r="CD51" s="1009"/>
      <c r="CE51" s="1009"/>
      <c r="CF51" s="1010"/>
    </row>
    <row r="52" spans="1:84" ht="12" customHeight="1">
      <c r="A52" s="1029" t="s">
        <v>266</v>
      </c>
      <c r="B52" s="1030"/>
      <c r="C52" s="1030"/>
      <c r="D52" s="1031"/>
      <c r="E52" s="959" t="s">
        <v>289</v>
      </c>
      <c r="F52" s="960"/>
      <c r="G52" s="960"/>
      <c r="H52" s="960"/>
      <c r="I52" s="960"/>
      <c r="J52" s="960"/>
      <c r="K52" s="960"/>
      <c r="L52" s="960"/>
      <c r="M52" s="960"/>
      <c r="N52" s="960"/>
      <c r="O52" s="960"/>
      <c r="P52" s="960"/>
      <c r="Q52" s="960"/>
      <c r="R52" s="960"/>
      <c r="S52" s="960"/>
      <c r="T52" s="960"/>
      <c r="U52" s="960"/>
      <c r="V52" s="960"/>
      <c r="W52" s="960"/>
      <c r="X52" s="961"/>
      <c r="Y52" s="1012"/>
      <c r="Z52" s="1009"/>
      <c r="AA52" s="1009"/>
      <c r="AB52" s="1010"/>
      <c r="AC52" s="1012"/>
      <c r="AD52" s="1009"/>
      <c r="AE52" s="1009"/>
      <c r="AF52" s="1010"/>
      <c r="AG52" s="1012"/>
      <c r="AH52" s="1009"/>
      <c r="AI52" s="1009"/>
      <c r="AJ52" s="1010"/>
      <c r="AK52" s="1012"/>
      <c r="AL52" s="1009"/>
      <c r="AM52" s="1009"/>
      <c r="AN52" s="1010"/>
      <c r="AO52" s="1012"/>
      <c r="AP52" s="1009"/>
      <c r="AQ52" s="1009"/>
      <c r="AR52" s="1010"/>
      <c r="AS52" s="1012"/>
      <c r="AT52" s="1009"/>
      <c r="AU52" s="1009"/>
      <c r="AV52" s="1010"/>
      <c r="AW52" s="1012"/>
      <c r="AX52" s="1009"/>
      <c r="AY52" s="1009"/>
      <c r="AZ52" s="1010"/>
      <c r="BA52" s="1012"/>
      <c r="BB52" s="1009"/>
      <c r="BC52" s="1009"/>
      <c r="BD52" s="1010"/>
      <c r="BE52" s="1012"/>
      <c r="BF52" s="1009"/>
      <c r="BG52" s="1009"/>
      <c r="BH52" s="1010"/>
      <c r="BI52" s="1012"/>
      <c r="BJ52" s="1009"/>
      <c r="BK52" s="1009"/>
      <c r="BL52" s="1010"/>
      <c r="BM52" s="1012"/>
      <c r="BN52" s="1009"/>
      <c r="BO52" s="1009"/>
      <c r="BP52" s="1010"/>
      <c r="BQ52" s="1012"/>
      <c r="BR52" s="1009"/>
      <c r="BS52" s="1009"/>
      <c r="BT52" s="1010"/>
      <c r="BU52" s="1012"/>
      <c r="BV52" s="1009"/>
      <c r="BW52" s="1009"/>
      <c r="BX52" s="1010"/>
      <c r="BY52" s="1012"/>
      <c r="BZ52" s="1009"/>
      <c r="CA52" s="1009"/>
      <c r="CB52" s="1010"/>
      <c r="CC52" s="1012"/>
      <c r="CD52" s="1009"/>
      <c r="CE52" s="1009"/>
      <c r="CF52" s="1010"/>
    </row>
    <row r="53" spans="1:84" ht="12" customHeight="1">
      <c r="A53" s="1029" t="s">
        <v>267</v>
      </c>
      <c r="B53" s="1030"/>
      <c r="C53" s="1030"/>
      <c r="D53" s="1031"/>
      <c r="E53" s="959" t="s">
        <v>48</v>
      </c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0"/>
      <c r="U53" s="960"/>
      <c r="V53" s="960"/>
      <c r="W53" s="960"/>
      <c r="X53" s="961"/>
      <c r="Y53" s="1012"/>
      <c r="Z53" s="1009"/>
      <c r="AA53" s="1009"/>
      <c r="AB53" s="1010"/>
      <c r="AC53" s="1012"/>
      <c r="AD53" s="1009"/>
      <c r="AE53" s="1009"/>
      <c r="AF53" s="1010"/>
      <c r="AG53" s="1012"/>
      <c r="AH53" s="1009"/>
      <c r="AI53" s="1009"/>
      <c r="AJ53" s="1010"/>
      <c r="AK53" s="1012"/>
      <c r="AL53" s="1009"/>
      <c r="AM53" s="1009"/>
      <c r="AN53" s="1010"/>
      <c r="AO53" s="1012"/>
      <c r="AP53" s="1009"/>
      <c r="AQ53" s="1009"/>
      <c r="AR53" s="1010"/>
      <c r="AS53" s="1012"/>
      <c r="AT53" s="1009"/>
      <c r="AU53" s="1009"/>
      <c r="AV53" s="1010"/>
      <c r="AW53" s="1012"/>
      <c r="AX53" s="1009"/>
      <c r="AY53" s="1009"/>
      <c r="AZ53" s="1010"/>
      <c r="BA53" s="1012"/>
      <c r="BB53" s="1009"/>
      <c r="BC53" s="1009"/>
      <c r="BD53" s="1010"/>
      <c r="BE53" s="1012"/>
      <c r="BF53" s="1009"/>
      <c r="BG53" s="1009"/>
      <c r="BH53" s="1010"/>
      <c r="BI53" s="1012"/>
      <c r="BJ53" s="1009"/>
      <c r="BK53" s="1009"/>
      <c r="BL53" s="1010"/>
      <c r="BM53" s="1012"/>
      <c r="BN53" s="1009"/>
      <c r="BO53" s="1009"/>
      <c r="BP53" s="1010"/>
      <c r="BQ53" s="1012"/>
      <c r="BR53" s="1009"/>
      <c r="BS53" s="1009"/>
      <c r="BT53" s="1010"/>
      <c r="BU53" s="1012"/>
      <c r="BV53" s="1009"/>
      <c r="BW53" s="1009"/>
      <c r="BX53" s="1010"/>
      <c r="BY53" s="1012"/>
      <c r="BZ53" s="1009"/>
      <c r="CA53" s="1009"/>
      <c r="CB53" s="1010"/>
      <c r="CC53" s="1012"/>
      <c r="CD53" s="1009"/>
      <c r="CE53" s="1009"/>
      <c r="CF53" s="1010"/>
    </row>
    <row r="54" spans="1:84" ht="12" customHeight="1">
      <c r="A54" s="1029" t="s">
        <v>258</v>
      </c>
      <c r="B54" s="1030"/>
      <c r="C54" s="1030"/>
      <c r="D54" s="1031"/>
      <c r="E54" s="1053" t="s">
        <v>37</v>
      </c>
      <c r="F54" s="1054"/>
      <c r="G54" s="1054"/>
      <c r="H54" s="1054"/>
      <c r="I54" s="1054"/>
      <c r="J54" s="1054"/>
      <c r="K54" s="1054"/>
      <c r="L54" s="1054"/>
      <c r="M54" s="1054"/>
      <c r="N54" s="1054"/>
      <c r="O54" s="1054"/>
      <c r="P54" s="1054"/>
      <c r="Q54" s="1054"/>
      <c r="R54" s="1054"/>
      <c r="S54" s="1054"/>
      <c r="T54" s="1054"/>
      <c r="U54" s="1054"/>
      <c r="V54" s="1054"/>
      <c r="W54" s="1054"/>
      <c r="X54" s="1055"/>
      <c r="Y54" s="1050">
        <f>Y55</f>
        <v>0</v>
      </c>
      <c r="Z54" s="1051"/>
      <c r="AA54" s="1051"/>
      <c r="AB54" s="1052"/>
      <c r="AC54" s="1050">
        <f>AC55</f>
        <v>0</v>
      </c>
      <c r="AD54" s="1051"/>
      <c r="AE54" s="1051"/>
      <c r="AF54" s="1052"/>
      <c r="AG54" s="1050">
        <f>AG55</f>
        <v>0</v>
      </c>
      <c r="AH54" s="1051"/>
      <c r="AI54" s="1051"/>
      <c r="AJ54" s="1052"/>
      <c r="AK54" s="1050">
        <f>AK55</f>
        <v>0</v>
      </c>
      <c r="AL54" s="1051"/>
      <c r="AM54" s="1051"/>
      <c r="AN54" s="1052"/>
      <c r="AO54" s="1050">
        <f>AO55</f>
        <v>0</v>
      </c>
      <c r="AP54" s="1051"/>
      <c r="AQ54" s="1051"/>
      <c r="AR54" s="1052"/>
      <c r="AS54" s="1050">
        <f>AS55</f>
        <v>0</v>
      </c>
      <c r="AT54" s="1051"/>
      <c r="AU54" s="1051"/>
      <c r="AV54" s="1052"/>
      <c r="AW54" s="1050">
        <f>AW55</f>
        <v>0</v>
      </c>
      <c r="AX54" s="1051"/>
      <c r="AY54" s="1051"/>
      <c r="AZ54" s="1052"/>
      <c r="BA54" s="1050">
        <f>BA55</f>
        <v>0</v>
      </c>
      <c r="BB54" s="1051"/>
      <c r="BC54" s="1051"/>
      <c r="BD54" s="1052"/>
      <c r="BE54" s="1050">
        <f>BE55</f>
        <v>0</v>
      </c>
      <c r="BF54" s="1051"/>
      <c r="BG54" s="1051"/>
      <c r="BH54" s="1052"/>
      <c r="BI54" s="1050">
        <f>BI55</f>
        <v>0</v>
      </c>
      <c r="BJ54" s="1051"/>
      <c r="BK54" s="1051"/>
      <c r="BL54" s="1052"/>
      <c r="BM54" s="1050">
        <f>BM55</f>
        <v>0</v>
      </c>
      <c r="BN54" s="1051"/>
      <c r="BO54" s="1051"/>
      <c r="BP54" s="1052"/>
      <c r="BQ54" s="1050">
        <f>BQ55</f>
        <v>0</v>
      </c>
      <c r="BR54" s="1051"/>
      <c r="BS54" s="1051"/>
      <c r="BT54" s="1052"/>
      <c r="BU54" s="1050">
        <f>BU55</f>
        <v>0</v>
      </c>
      <c r="BV54" s="1051"/>
      <c r="BW54" s="1051"/>
      <c r="BX54" s="1052"/>
      <c r="BY54" s="1050">
        <f>BY55</f>
        <v>0</v>
      </c>
      <c r="BZ54" s="1051"/>
      <c r="CA54" s="1051"/>
      <c r="CB54" s="1052"/>
      <c r="CC54" s="1050">
        <f>CC55</f>
        <v>0</v>
      </c>
      <c r="CD54" s="1051"/>
      <c r="CE54" s="1051"/>
      <c r="CF54" s="1052"/>
    </row>
    <row r="55" spans="1:84" ht="24.75" customHeight="1">
      <c r="A55" s="1029" t="s">
        <v>268</v>
      </c>
      <c r="B55" s="1030"/>
      <c r="C55" s="1030"/>
      <c r="D55" s="1031"/>
      <c r="E55" s="959" t="s">
        <v>283</v>
      </c>
      <c r="F55" s="960"/>
      <c r="G55" s="960"/>
      <c r="H55" s="960"/>
      <c r="I55" s="960"/>
      <c r="J55" s="960"/>
      <c r="K55" s="960"/>
      <c r="L55" s="960"/>
      <c r="M55" s="960"/>
      <c r="N55" s="960"/>
      <c r="O55" s="960"/>
      <c r="P55" s="960"/>
      <c r="Q55" s="960"/>
      <c r="R55" s="960"/>
      <c r="S55" s="960"/>
      <c r="T55" s="960"/>
      <c r="U55" s="960"/>
      <c r="V55" s="960"/>
      <c r="W55" s="960"/>
      <c r="X55" s="961"/>
      <c r="Y55" s="1047"/>
      <c r="Z55" s="1048"/>
      <c r="AA55" s="1048"/>
      <c r="AB55" s="1049"/>
      <c r="AC55" s="1047"/>
      <c r="AD55" s="1048"/>
      <c r="AE55" s="1048"/>
      <c r="AF55" s="1049"/>
      <c r="AG55" s="1047"/>
      <c r="AH55" s="1048"/>
      <c r="AI55" s="1048"/>
      <c r="AJ55" s="1049"/>
      <c r="AK55" s="1047"/>
      <c r="AL55" s="1048"/>
      <c r="AM55" s="1048"/>
      <c r="AN55" s="1049"/>
      <c r="AO55" s="1047"/>
      <c r="AP55" s="1048"/>
      <c r="AQ55" s="1048"/>
      <c r="AR55" s="1049"/>
      <c r="AS55" s="1047"/>
      <c r="AT55" s="1048"/>
      <c r="AU55" s="1048"/>
      <c r="AV55" s="1049"/>
      <c r="AW55" s="1047"/>
      <c r="AX55" s="1048"/>
      <c r="AY55" s="1048"/>
      <c r="AZ55" s="1049"/>
      <c r="BA55" s="1047"/>
      <c r="BB55" s="1048"/>
      <c r="BC55" s="1048"/>
      <c r="BD55" s="1049"/>
      <c r="BE55" s="1047"/>
      <c r="BF55" s="1048"/>
      <c r="BG55" s="1048"/>
      <c r="BH55" s="1049"/>
      <c r="BI55" s="1047"/>
      <c r="BJ55" s="1048"/>
      <c r="BK55" s="1048"/>
      <c r="BL55" s="1049"/>
      <c r="BM55" s="1047"/>
      <c r="BN55" s="1048"/>
      <c r="BO55" s="1048"/>
      <c r="BP55" s="1049"/>
      <c r="BQ55" s="1047"/>
      <c r="BR55" s="1048"/>
      <c r="BS55" s="1048"/>
      <c r="BT55" s="1049"/>
      <c r="BU55" s="1047"/>
      <c r="BV55" s="1048"/>
      <c r="BW55" s="1048"/>
      <c r="BX55" s="1049"/>
      <c r="BY55" s="1047"/>
      <c r="BZ55" s="1048"/>
      <c r="CA55" s="1048"/>
      <c r="CB55" s="1049"/>
      <c r="CC55" s="1047"/>
      <c r="CD55" s="1048"/>
      <c r="CE55" s="1048"/>
      <c r="CF55" s="1049"/>
    </row>
    <row r="56" spans="1:84" ht="24.75" customHeight="1">
      <c r="A56" s="1023" t="s">
        <v>81</v>
      </c>
      <c r="B56" s="1024"/>
      <c r="C56" s="1024"/>
      <c r="D56" s="1025"/>
      <c r="E56" s="914" t="s">
        <v>52</v>
      </c>
      <c r="F56" s="915"/>
      <c r="G56" s="915"/>
      <c r="H56" s="915"/>
      <c r="I56" s="915"/>
      <c r="J56" s="915"/>
      <c r="K56" s="915"/>
      <c r="L56" s="915"/>
      <c r="M56" s="915"/>
      <c r="N56" s="915"/>
      <c r="O56" s="915"/>
      <c r="P56" s="915"/>
      <c r="Q56" s="915"/>
      <c r="R56" s="915"/>
      <c r="S56" s="915"/>
      <c r="T56" s="915"/>
      <c r="U56" s="915"/>
      <c r="V56" s="915"/>
      <c r="W56" s="915"/>
      <c r="X56" s="916"/>
      <c r="Y56" s="1020">
        <f>Y57</f>
        <v>0</v>
      </c>
      <c r="Z56" s="1021"/>
      <c r="AA56" s="1021"/>
      <c r="AB56" s="1022"/>
      <c r="AC56" s="1020">
        <f>AC57</f>
        <v>0</v>
      </c>
      <c r="AD56" s="1021"/>
      <c r="AE56" s="1021"/>
      <c r="AF56" s="1022"/>
      <c r="AG56" s="1020">
        <f>AG57</f>
        <v>0</v>
      </c>
      <c r="AH56" s="1021"/>
      <c r="AI56" s="1021"/>
      <c r="AJ56" s="1022"/>
      <c r="AK56" s="1020">
        <f>AK57</f>
        <v>0</v>
      </c>
      <c r="AL56" s="1021"/>
      <c r="AM56" s="1021"/>
      <c r="AN56" s="1022"/>
      <c r="AO56" s="1020">
        <f>AO57</f>
        <v>0</v>
      </c>
      <c r="AP56" s="1021"/>
      <c r="AQ56" s="1021"/>
      <c r="AR56" s="1022"/>
      <c r="AS56" s="1020">
        <f>AS57</f>
        <v>0</v>
      </c>
      <c r="AT56" s="1021"/>
      <c r="AU56" s="1021"/>
      <c r="AV56" s="1022"/>
      <c r="AW56" s="1020">
        <f>AW57</f>
        <v>0</v>
      </c>
      <c r="AX56" s="1021"/>
      <c r="AY56" s="1021"/>
      <c r="AZ56" s="1022"/>
      <c r="BA56" s="1020">
        <f>BA57</f>
        <v>0</v>
      </c>
      <c r="BB56" s="1021"/>
      <c r="BC56" s="1021"/>
      <c r="BD56" s="1022"/>
      <c r="BE56" s="1020">
        <f>Y56+AG56+AO56+AW56</f>
        <v>0</v>
      </c>
      <c r="BF56" s="1017"/>
      <c r="BG56" s="1017"/>
      <c r="BH56" s="1018"/>
      <c r="BI56" s="1020">
        <f>AC56+AK56+AS56+BA56</f>
        <v>0</v>
      </c>
      <c r="BJ56" s="1017"/>
      <c r="BK56" s="1017"/>
      <c r="BL56" s="1018"/>
      <c r="BM56" s="1020">
        <f>BM57</f>
        <v>0</v>
      </c>
      <c r="BN56" s="1021"/>
      <c r="BO56" s="1021"/>
      <c r="BP56" s="1022"/>
      <c r="BQ56" s="1020">
        <f>BQ57</f>
        <v>0</v>
      </c>
      <c r="BR56" s="1021"/>
      <c r="BS56" s="1021"/>
      <c r="BT56" s="1022"/>
      <c r="BU56" s="1020">
        <f>BU57</f>
        <v>0</v>
      </c>
      <c r="BV56" s="1021"/>
      <c r="BW56" s="1021"/>
      <c r="BX56" s="1022"/>
      <c r="BY56" s="1020">
        <f>BY57</f>
        <v>0</v>
      </c>
      <c r="BZ56" s="1021"/>
      <c r="CA56" s="1021"/>
      <c r="CB56" s="1022"/>
      <c r="CC56" s="1020">
        <f>SUM(BM56:CB56)</f>
        <v>0</v>
      </c>
      <c r="CD56" s="1017"/>
      <c r="CE56" s="1017"/>
      <c r="CF56" s="1018"/>
    </row>
    <row r="57" spans="1:84" ht="12.75">
      <c r="A57" s="1029" t="s">
        <v>391</v>
      </c>
      <c r="B57" s="1030"/>
      <c r="C57" s="1030"/>
      <c r="D57" s="1031"/>
      <c r="E57" s="885" t="s">
        <v>53</v>
      </c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6"/>
      <c r="V57" s="886"/>
      <c r="W57" s="886"/>
      <c r="X57" s="887"/>
      <c r="Y57" s="1012"/>
      <c r="Z57" s="1009"/>
      <c r="AA57" s="1009"/>
      <c r="AB57" s="1010"/>
      <c r="AC57" s="1012"/>
      <c r="AD57" s="1009"/>
      <c r="AE57" s="1009"/>
      <c r="AF57" s="1010"/>
      <c r="AG57" s="1012"/>
      <c r="AH57" s="1009"/>
      <c r="AI57" s="1009"/>
      <c r="AJ57" s="1010"/>
      <c r="AK57" s="1012"/>
      <c r="AL57" s="1009"/>
      <c r="AM57" s="1009"/>
      <c r="AN57" s="1010"/>
      <c r="AO57" s="1012"/>
      <c r="AP57" s="1009"/>
      <c r="AQ57" s="1009"/>
      <c r="AR57" s="1010"/>
      <c r="AS57" s="1012"/>
      <c r="AT57" s="1009"/>
      <c r="AU57" s="1009"/>
      <c r="AV57" s="1010"/>
      <c r="AW57" s="1012"/>
      <c r="AX57" s="1009"/>
      <c r="AY57" s="1009"/>
      <c r="AZ57" s="1010"/>
      <c r="BA57" s="1012"/>
      <c r="BB57" s="1009"/>
      <c r="BC57" s="1009"/>
      <c r="BD57" s="1010"/>
      <c r="BE57" s="1012"/>
      <c r="BF57" s="1009"/>
      <c r="BG57" s="1009"/>
      <c r="BH57" s="1010"/>
      <c r="BI57" s="1012"/>
      <c r="BJ57" s="1009"/>
      <c r="BK57" s="1009"/>
      <c r="BL57" s="1010"/>
      <c r="BM57" s="1012"/>
      <c r="BN57" s="1009"/>
      <c r="BO57" s="1009"/>
      <c r="BP57" s="1010"/>
      <c r="BQ57" s="1012"/>
      <c r="BR57" s="1009"/>
      <c r="BS57" s="1009"/>
      <c r="BT57" s="1010"/>
      <c r="BU57" s="1012"/>
      <c r="BV57" s="1009"/>
      <c r="BW57" s="1009"/>
      <c r="BX57" s="1010"/>
      <c r="BY57" s="1012"/>
      <c r="BZ57" s="1009"/>
      <c r="CA57" s="1009"/>
      <c r="CB57" s="1010"/>
      <c r="CC57" s="1012"/>
      <c r="CD57" s="1009"/>
      <c r="CE57" s="1009"/>
      <c r="CF57" s="1010"/>
    </row>
    <row r="58" spans="1:84" ht="25.5" customHeight="1">
      <c r="A58" s="1023" t="s">
        <v>90</v>
      </c>
      <c r="B58" s="1024"/>
      <c r="C58" s="1024"/>
      <c r="D58" s="1025"/>
      <c r="E58" s="914" t="s">
        <v>151</v>
      </c>
      <c r="F58" s="915"/>
      <c r="G58" s="915"/>
      <c r="H58" s="915"/>
      <c r="I58" s="915"/>
      <c r="J58" s="915"/>
      <c r="K58" s="915"/>
      <c r="L58" s="915"/>
      <c r="M58" s="915"/>
      <c r="N58" s="915"/>
      <c r="O58" s="915"/>
      <c r="P58" s="915"/>
      <c r="Q58" s="915"/>
      <c r="R58" s="915"/>
      <c r="S58" s="915"/>
      <c r="T58" s="915"/>
      <c r="U58" s="915"/>
      <c r="V58" s="915"/>
      <c r="W58" s="915"/>
      <c r="X58" s="916"/>
      <c r="Y58" s="1012"/>
      <c r="Z58" s="1009"/>
      <c r="AA58" s="1009"/>
      <c r="AB58" s="1010"/>
      <c r="AC58" s="1012"/>
      <c r="AD58" s="1009"/>
      <c r="AE58" s="1009"/>
      <c r="AF58" s="1010"/>
      <c r="AG58" s="1012"/>
      <c r="AH58" s="1009"/>
      <c r="AI58" s="1009"/>
      <c r="AJ58" s="1010"/>
      <c r="AK58" s="1012"/>
      <c r="AL58" s="1009"/>
      <c r="AM58" s="1009"/>
      <c r="AN58" s="1010"/>
      <c r="AO58" s="1012"/>
      <c r="AP58" s="1009"/>
      <c r="AQ58" s="1009"/>
      <c r="AR58" s="1010"/>
      <c r="AS58" s="1012"/>
      <c r="AT58" s="1009"/>
      <c r="AU58" s="1009"/>
      <c r="AV58" s="1010"/>
      <c r="AW58" s="1012"/>
      <c r="AX58" s="1009"/>
      <c r="AY58" s="1009"/>
      <c r="AZ58" s="1010"/>
      <c r="BA58" s="1012"/>
      <c r="BB58" s="1009"/>
      <c r="BC58" s="1009"/>
      <c r="BD58" s="1010"/>
      <c r="BE58" s="1012"/>
      <c r="BF58" s="1009"/>
      <c r="BG58" s="1009"/>
      <c r="BH58" s="1010"/>
      <c r="BI58" s="1012"/>
      <c r="BJ58" s="1009"/>
      <c r="BK58" s="1009"/>
      <c r="BL58" s="1010"/>
      <c r="BM58" s="1012"/>
      <c r="BN58" s="1009"/>
      <c r="BO58" s="1009"/>
      <c r="BP58" s="1010"/>
      <c r="BQ58" s="1012"/>
      <c r="BR58" s="1009"/>
      <c r="BS58" s="1009"/>
      <c r="BT58" s="1010"/>
      <c r="BU58" s="1012"/>
      <c r="BV58" s="1009"/>
      <c r="BW58" s="1009"/>
      <c r="BX58" s="1010"/>
      <c r="BY58" s="1012"/>
      <c r="BZ58" s="1009"/>
      <c r="CA58" s="1009"/>
      <c r="CB58" s="1010"/>
      <c r="CC58" s="1012"/>
      <c r="CD58" s="1009"/>
      <c r="CE58" s="1009"/>
      <c r="CF58" s="1010"/>
    </row>
    <row r="59" spans="1:84" ht="15" customHeight="1">
      <c r="A59" s="1041" t="s">
        <v>75</v>
      </c>
      <c r="B59" s="1042"/>
      <c r="C59" s="1042"/>
      <c r="D59" s="1043"/>
      <c r="E59" s="1044" t="s">
        <v>422</v>
      </c>
      <c r="F59" s="1045"/>
      <c r="G59" s="1045"/>
      <c r="H59" s="1045"/>
      <c r="I59" s="1045"/>
      <c r="J59" s="1045"/>
      <c r="K59" s="1045"/>
      <c r="L59" s="1045"/>
      <c r="M59" s="1045"/>
      <c r="N59" s="1045"/>
      <c r="O59" s="1045"/>
      <c r="P59" s="1045"/>
      <c r="Q59" s="1045"/>
      <c r="R59" s="1045"/>
      <c r="S59" s="1045"/>
      <c r="T59" s="1045"/>
      <c r="U59" s="1045"/>
      <c r="V59" s="1045"/>
      <c r="W59" s="1045"/>
      <c r="X59" s="1046"/>
      <c r="Y59" s="1020">
        <f>Y60+Y62</f>
        <v>0</v>
      </c>
      <c r="Z59" s="1017"/>
      <c r="AA59" s="1017"/>
      <c r="AB59" s="1018"/>
      <c r="AC59" s="1020">
        <f>AC60+AC62</f>
        <v>0</v>
      </c>
      <c r="AD59" s="1017"/>
      <c r="AE59" s="1017"/>
      <c r="AF59" s="1018"/>
      <c r="AG59" s="1020">
        <f>AG60+AG62</f>
        <v>0</v>
      </c>
      <c r="AH59" s="1017"/>
      <c r="AI59" s="1017"/>
      <c r="AJ59" s="1018"/>
      <c r="AK59" s="1020">
        <f>AK60+AK62</f>
        <v>0</v>
      </c>
      <c r="AL59" s="1017"/>
      <c r="AM59" s="1017"/>
      <c r="AN59" s="1018"/>
      <c r="AO59" s="1020">
        <f>AO60+AO62</f>
        <v>0</v>
      </c>
      <c r="AP59" s="1017"/>
      <c r="AQ59" s="1017"/>
      <c r="AR59" s="1018"/>
      <c r="AS59" s="1020">
        <f>AS60+AS62</f>
        <v>0</v>
      </c>
      <c r="AT59" s="1017"/>
      <c r="AU59" s="1017"/>
      <c r="AV59" s="1018"/>
      <c r="AW59" s="1020">
        <f>AW60+AW62</f>
        <v>0.25</v>
      </c>
      <c r="AX59" s="1017"/>
      <c r="AY59" s="1017"/>
      <c r="AZ59" s="1018"/>
      <c r="BA59" s="1020">
        <f>BA60+BA62</f>
        <v>0.3</v>
      </c>
      <c r="BB59" s="1017"/>
      <c r="BC59" s="1017"/>
      <c r="BD59" s="1018"/>
      <c r="BE59" s="1020">
        <f>BE60+BE62</f>
        <v>0.25</v>
      </c>
      <c r="BF59" s="1021"/>
      <c r="BG59" s="1021"/>
      <c r="BH59" s="1022"/>
      <c r="BI59" s="1020">
        <f>BI60+BI62</f>
        <v>0.3</v>
      </c>
      <c r="BJ59" s="1021"/>
      <c r="BK59" s="1021"/>
      <c r="BL59" s="1022"/>
      <c r="BM59" s="1012"/>
      <c r="BN59" s="1009"/>
      <c r="BO59" s="1009"/>
      <c r="BP59" s="1010"/>
      <c r="BQ59" s="1012"/>
      <c r="BR59" s="1009"/>
      <c r="BS59" s="1009"/>
      <c r="BT59" s="1010"/>
      <c r="BU59" s="1012"/>
      <c r="BV59" s="1009"/>
      <c r="BW59" s="1009"/>
      <c r="BX59" s="1010"/>
      <c r="BY59" s="1012"/>
      <c r="BZ59" s="1009"/>
      <c r="CA59" s="1009"/>
      <c r="CB59" s="1010"/>
      <c r="CC59" s="1012"/>
      <c r="CD59" s="1009"/>
      <c r="CE59" s="1009"/>
      <c r="CF59" s="1010"/>
    </row>
    <row r="60" spans="1:84" ht="13.5" customHeight="1">
      <c r="A60" s="1023" t="s">
        <v>76</v>
      </c>
      <c r="B60" s="1024"/>
      <c r="C60" s="1024"/>
      <c r="D60" s="1025"/>
      <c r="E60" s="1035" t="s">
        <v>202</v>
      </c>
      <c r="F60" s="1036"/>
      <c r="G60" s="1036"/>
      <c r="H60" s="1036"/>
      <c r="I60" s="1036"/>
      <c r="J60" s="1036"/>
      <c r="K60" s="1036"/>
      <c r="L60" s="1036"/>
      <c r="M60" s="1036"/>
      <c r="N60" s="1036"/>
      <c r="O60" s="1036"/>
      <c r="P60" s="1036"/>
      <c r="Q60" s="1036"/>
      <c r="R60" s="1036"/>
      <c r="S60" s="1036"/>
      <c r="T60" s="1036"/>
      <c r="U60" s="1036"/>
      <c r="V60" s="1036"/>
      <c r="W60" s="1036"/>
      <c r="X60" s="1037"/>
      <c r="Y60" s="1020">
        <f>Y61</f>
        <v>0</v>
      </c>
      <c r="Z60" s="1021"/>
      <c r="AA60" s="1021"/>
      <c r="AB60" s="1022"/>
      <c r="AC60" s="1020">
        <f>AC61</f>
        <v>0</v>
      </c>
      <c r="AD60" s="1021"/>
      <c r="AE60" s="1021"/>
      <c r="AF60" s="1022"/>
      <c r="AG60" s="1020">
        <f>AG61</f>
        <v>0</v>
      </c>
      <c r="AH60" s="1021"/>
      <c r="AI60" s="1021"/>
      <c r="AJ60" s="1022"/>
      <c r="AK60" s="1020">
        <f>AK61</f>
        <v>0</v>
      </c>
      <c r="AL60" s="1021"/>
      <c r="AM60" s="1021"/>
      <c r="AN60" s="1022"/>
      <c r="AO60" s="1020">
        <f>AO61</f>
        <v>0</v>
      </c>
      <c r="AP60" s="1021"/>
      <c r="AQ60" s="1021"/>
      <c r="AR60" s="1022"/>
      <c r="AS60" s="1020">
        <f>AS61</f>
        <v>0</v>
      </c>
      <c r="AT60" s="1021"/>
      <c r="AU60" s="1021"/>
      <c r="AV60" s="1022"/>
      <c r="AW60" s="1020">
        <f>AW61</f>
        <v>0</v>
      </c>
      <c r="AX60" s="1021"/>
      <c r="AY60" s="1021"/>
      <c r="AZ60" s="1022"/>
      <c r="BA60" s="1020">
        <f>BA61</f>
        <v>0</v>
      </c>
      <c r="BB60" s="1021"/>
      <c r="BC60" s="1021"/>
      <c r="BD60" s="1022"/>
      <c r="BE60" s="1020">
        <f>Y60+AG60+AO60+AW60</f>
        <v>0</v>
      </c>
      <c r="BF60" s="1017"/>
      <c r="BG60" s="1017"/>
      <c r="BH60" s="1018"/>
      <c r="BI60" s="1020">
        <f aca="true" t="shared" si="3" ref="BI60:BI66">AC60+AK60+AS60+BA60</f>
        <v>0</v>
      </c>
      <c r="BJ60" s="1017"/>
      <c r="BK60" s="1017"/>
      <c r="BL60" s="1018"/>
      <c r="BM60" s="1012"/>
      <c r="BN60" s="1009"/>
      <c r="BO60" s="1009"/>
      <c r="BP60" s="1010"/>
      <c r="BQ60" s="1012"/>
      <c r="BR60" s="1009"/>
      <c r="BS60" s="1009"/>
      <c r="BT60" s="1010"/>
      <c r="BU60" s="1012"/>
      <c r="BV60" s="1009"/>
      <c r="BW60" s="1009"/>
      <c r="BX60" s="1010"/>
      <c r="BY60" s="1012"/>
      <c r="BZ60" s="1009"/>
      <c r="CA60" s="1009"/>
      <c r="CB60" s="1010"/>
      <c r="CC60" s="1012"/>
      <c r="CD60" s="1009"/>
      <c r="CE60" s="1009"/>
      <c r="CF60" s="1010"/>
    </row>
    <row r="61" spans="1:84" ht="35.25" customHeight="1">
      <c r="A61" s="1029" t="s">
        <v>251</v>
      </c>
      <c r="B61" s="1030"/>
      <c r="C61" s="1030"/>
      <c r="D61" s="1031"/>
      <c r="E61" s="1038" t="s">
        <v>32</v>
      </c>
      <c r="F61" s="1039"/>
      <c r="G61" s="1039"/>
      <c r="H61" s="1039"/>
      <c r="I61" s="1039"/>
      <c r="J61" s="1039"/>
      <c r="K61" s="1039"/>
      <c r="L61" s="1039"/>
      <c r="M61" s="1039"/>
      <c r="N61" s="1039"/>
      <c r="O61" s="1039"/>
      <c r="P61" s="1039"/>
      <c r="Q61" s="1039"/>
      <c r="R61" s="1039"/>
      <c r="S61" s="1039"/>
      <c r="T61" s="1039"/>
      <c r="U61" s="1039"/>
      <c r="V61" s="1039"/>
      <c r="W61" s="1039"/>
      <c r="X61" s="1040"/>
      <c r="Y61" s="1012"/>
      <c r="Z61" s="1009"/>
      <c r="AA61" s="1009"/>
      <c r="AB61" s="1010"/>
      <c r="AC61" s="1008">
        <v>0</v>
      </c>
      <c r="AD61" s="1014"/>
      <c r="AE61" s="1014"/>
      <c r="AF61" s="1015"/>
      <c r="AG61" s="1008"/>
      <c r="AH61" s="1014"/>
      <c r="AI61" s="1014"/>
      <c r="AJ61" s="1015"/>
      <c r="AK61" s="1008">
        <v>0</v>
      </c>
      <c r="AL61" s="1014"/>
      <c r="AM61" s="1014"/>
      <c r="AN61" s="1015"/>
      <c r="AO61" s="1008"/>
      <c r="AP61" s="1014"/>
      <c r="AQ61" s="1014"/>
      <c r="AR61" s="1015"/>
      <c r="AS61" s="1008">
        <v>0</v>
      </c>
      <c r="AT61" s="1014"/>
      <c r="AU61" s="1014"/>
      <c r="AV61" s="1015"/>
      <c r="AW61" s="1008"/>
      <c r="AX61" s="1014"/>
      <c r="AY61" s="1014"/>
      <c r="AZ61" s="1015"/>
      <c r="BA61" s="1008">
        <v>0</v>
      </c>
      <c r="BB61" s="1014"/>
      <c r="BC61" s="1014"/>
      <c r="BD61" s="1015"/>
      <c r="BE61" s="1012"/>
      <c r="BF61" s="1009"/>
      <c r="BG61" s="1009"/>
      <c r="BH61" s="1010"/>
      <c r="BI61" s="1008">
        <f t="shared" si="3"/>
        <v>0</v>
      </c>
      <c r="BJ61" s="1009"/>
      <c r="BK61" s="1009"/>
      <c r="BL61" s="1010"/>
      <c r="BM61" s="1012"/>
      <c r="BN61" s="1009"/>
      <c r="BO61" s="1009"/>
      <c r="BP61" s="1010"/>
      <c r="BQ61" s="1012"/>
      <c r="BR61" s="1009"/>
      <c r="BS61" s="1009"/>
      <c r="BT61" s="1010"/>
      <c r="BU61" s="1012"/>
      <c r="BV61" s="1009"/>
      <c r="BW61" s="1009"/>
      <c r="BX61" s="1010"/>
      <c r="BY61" s="1012"/>
      <c r="BZ61" s="1009"/>
      <c r="CA61" s="1009"/>
      <c r="CB61" s="1010"/>
      <c r="CC61" s="1012"/>
      <c r="CD61" s="1009"/>
      <c r="CE61" s="1009"/>
      <c r="CF61" s="1010"/>
    </row>
    <row r="62" spans="1:84" ht="14.25" customHeight="1">
      <c r="A62" s="1023" t="s">
        <v>77</v>
      </c>
      <c r="B62" s="1024"/>
      <c r="C62" s="1024"/>
      <c r="D62" s="1025"/>
      <c r="E62" s="1035" t="s">
        <v>209</v>
      </c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7"/>
      <c r="Y62" s="1020">
        <f>Y63</f>
        <v>0</v>
      </c>
      <c r="Z62" s="1021"/>
      <c r="AA62" s="1021"/>
      <c r="AB62" s="1022"/>
      <c r="AC62" s="1020">
        <f>AC63</f>
        <v>0</v>
      </c>
      <c r="AD62" s="1021"/>
      <c r="AE62" s="1021"/>
      <c r="AF62" s="1022"/>
      <c r="AG62" s="1020">
        <f>AG63</f>
        <v>0</v>
      </c>
      <c r="AH62" s="1021"/>
      <c r="AI62" s="1021"/>
      <c r="AJ62" s="1022"/>
      <c r="AK62" s="1020">
        <f>AK63</f>
        <v>0</v>
      </c>
      <c r="AL62" s="1021"/>
      <c r="AM62" s="1021"/>
      <c r="AN62" s="1022"/>
      <c r="AO62" s="1020">
        <f>AO63</f>
        <v>0</v>
      </c>
      <c r="AP62" s="1021"/>
      <c r="AQ62" s="1021"/>
      <c r="AR62" s="1022"/>
      <c r="AS62" s="1020">
        <f>AS63</f>
        <v>0</v>
      </c>
      <c r="AT62" s="1021"/>
      <c r="AU62" s="1021"/>
      <c r="AV62" s="1022"/>
      <c r="AW62" s="1020">
        <f>AW63</f>
        <v>0.25</v>
      </c>
      <c r="AX62" s="1021"/>
      <c r="AY62" s="1021"/>
      <c r="AZ62" s="1022"/>
      <c r="BA62" s="1020">
        <f>BA63</f>
        <v>0.3</v>
      </c>
      <c r="BB62" s="1021"/>
      <c r="BC62" s="1021"/>
      <c r="BD62" s="1022"/>
      <c r="BE62" s="1020">
        <f>Y62+AG62+AO62+AW62</f>
        <v>0.25</v>
      </c>
      <c r="BF62" s="1017"/>
      <c r="BG62" s="1017"/>
      <c r="BH62" s="1018"/>
      <c r="BI62" s="1020">
        <f t="shared" si="3"/>
        <v>0.3</v>
      </c>
      <c r="BJ62" s="1017"/>
      <c r="BK62" s="1017"/>
      <c r="BL62" s="1018"/>
      <c r="BM62" s="1012"/>
      <c r="BN62" s="1009"/>
      <c r="BO62" s="1009"/>
      <c r="BP62" s="1010"/>
      <c r="BQ62" s="1012"/>
      <c r="BR62" s="1009"/>
      <c r="BS62" s="1009"/>
      <c r="BT62" s="1010"/>
      <c r="BU62" s="1012"/>
      <c r="BV62" s="1009"/>
      <c r="BW62" s="1009"/>
      <c r="BX62" s="1010"/>
      <c r="BY62" s="1012"/>
      <c r="BZ62" s="1009"/>
      <c r="CA62" s="1009"/>
      <c r="CB62" s="1010"/>
      <c r="CC62" s="1012"/>
      <c r="CD62" s="1009"/>
      <c r="CE62" s="1009"/>
      <c r="CF62" s="1010"/>
    </row>
    <row r="63" spans="1:84" ht="25.5" customHeight="1">
      <c r="A63" s="1029" t="s">
        <v>424</v>
      </c>
      <c r="B63" s="1030"/>
      <c r="C63" s="1030"/>
      <c r="D63" s="1031"/>
      <c r="E63" s="959" t="s">
        <v>66</v>
      </c>
      <c r="F63" s="960"/>
      <c r="G63" s="960"/>
      <c r="H63" s="960"/>
      <c r="I63" s="960"/>
      <c r="J63" s="960"/>
      <c r="K63" s="960"/>
      <c r="L63" s="960"/>
      <c r="M63" s="960"/>
      <c r="N63" s="960"/>
      <c r="O63" s="960"/>
      <c r="P63" s="960"/>
      <c r="Q63" s="960"/>
      <c r="R63" s="960"/>
      <c r="S63" s="960"/>
      <c r="T63" s="960"/>
      <c r="U63" s="960"/>
      <c r="V63" s="960"/>
      <c r="W63" s="960"/>
      <c r="X63" s="961"/>
      <c r="Y63" s="1008">
        <v>0</v>
      </c>
      <c r="Z63" s="1014"/>
      <c r="AA63" s="1014"/>
      <c r="AB63" s="1015"/>
      <c r="AC63" s="1008">
        <v>0</v>
      </c>
      <c r="AD63" s="1014"/>
      <c r="AE63" s="1014"/>
      <c r="AF63" s="1015"/>
      <c r="AG63" s="1008">
        <v>0</v>
      </c>
      <c r="AH63" s="1014"/>
      <c r="AI63" s="1014"/>
      <c r="AJ63" s="1015"/>
      <c r="AK63" s="1008">
        <v>0</v>
      </c>
      <c r="AL63" s="1014"/>
      <c r="AM63" s="1014"/>
      <c r="AN63" s="1015"/>
      <c r="AO63" s="1008">
        <v>0</v>
      </c>
      <c r="AP63" s="1014"/>
      <c r="AQ63" s="1014"/>
      <c r="AR63" s="1015"/>
      <c r="AS63" s="1008">
        <v>0</v>
      </c>
      <c r="AT63" s="1014"/>
      <c r="AU63" s="1014"/>
      <c r="AV63" s="1015"/>
      <c r="AW63" s="1008">
        <v>0.25</v>
      </c>
      <c r="AX63" s="1014"/>
      <c r="AY63" s="1014"/>
      <c r="AZ63" s="1015"/>
      <c r="BA63" s="1008">
        <v>0.3</v>
      </c>
      <c r="BB63" s="1014"/>
      <c r="BC63" s="1014"/>
      <c r="BD63" s="1015"/>
      <c r="BE63" s="1008">
        <f>Y63+AG63+AO63+AW63</f>
        <v>0.25</v>
      </c>
      <c r="BF63" s="1009"/>
      <c r="BG63" s="1009"/>
      <c r="BH63" s="1010"/>
      <c r="BI63" s="1008">
        <f t="shared" si="3"/>
        <v>0.3</v>
      </c>
      <c r="BJ63" s="1009"/>
      <c r="BK63" s="1009"/>
      <c r="BL63" s="1010"/>
      <c r="BM63" s="1012"/>
      <c r="BN63" s="1009"/>
      <c r="BO63" s="1009"/>
      <c r="BP63" s="1010"/>
      <c r="BQ63" s="1012"/>
      <c r="BR63" s="1009"/>
      <c r="BS63" s="1009"/>
      <c r="BT63" s="1010"/>
      <c r="BU63" s="1012"/>
      <c r="BV63" s="1009"/>
      <c r="BW63" s="1009"/>
      <c r="BX63" s="1010"/>
      <c r="BY63" s="1012"/>
      <c r="BZ63" s="1009"/>
      <c r="CA63" s="1009"/>
      <c r="CB63" s="1010"/>
      <c r="CC63" s="1012"/>
      <c r="CD63" s="1009"/>
      <c r="CE63" s="1009"/>
      <c r="CF63" s="1010"/>
    </row>
    <row r="64" spans="1:84" ht="36.75" customHeight="1">
      <c r="A64" s="1023" t="s">
        <v>621</v>
      </c>
      <c r="B64" s="1024"/>
      <c r="C64" s="1024"/>
      <c r="D64" s="1025"/>
      <c r="E64" s="899" t="s">
        <v>224</v>
      </c>
      <c r="F64" s="899"/>
      <c r="G64" s="899"/>
      <c r="H64" s="899"/>
      <c r="I64" s="899"/>
      <c r="J64" s="899"/>
      <c r="K64" s="899"/>
      <c r="L64" s="899"/>
      <c r="M64" s="899"/>
      <c r="N64" s="899"/>
      <c r="O64" s="899"/>
      <c r="P64" s="899"/>
      <c r="Q64" s="899"/>
      <c r="R64" s="899"/>
      <c r="S64" s="899"/>
      <c r="T64" s="899"/>
      <c r="U64" s="899"/>
      <c r="V64" s="899"/>
      <c r="W64" s="899"/>
      <c r="X64" s="899"/>
      <c r="Y64" s="1020">
        <f>SUM(Y65:AB65)</f>
        <v>0</v>
      </c>
      <c r="Z64" s="1021"/>
      <c r="AA64" s="1021"/>
      <c r="AB64" s="1022"/>
      <c r="AC64" s="1020">
        <f>SUM(AC65:AF65)</f>
        <v>0</v>
      </c>
      <c r="AD64" s="1021"/>
      <c r="AE64" s="1021"/>
      <c r="AF64" s="1022"/>
      <c r="AG64" s="1020">
        <f>SUM(AG65:AJ65)</f>
        <v>0</v>
      </c>
      <c r="AH64" s="1021"/>
      <c r="AI64" s="1021"/>
      <c r="AJ64" s="1022"/>
      <c r="AK64" s="1020">
        <f>SUM(AK65:AN65)</f>
        <v>0</v>
      </c>
      <c r="AL64" s="1021"/>
      <c r="AM64" s="1021"/>
      <c r="AN64" s="1022"/>
      <c r="AO64" s="1020">
        <f>SUM(AO65:AR65)</f>
        <v>0</v>
      </c>
      <c r="AP64" s="1021"/>
      <c r="AQ64" s="1021"/>
      <c r="AR64" s="1022"/>
      <c r="AS64" s="1020">
        <f>SUM(AS65:AV65)</f>
        <v>0.847</v>
      </c>
      <c r="AT64" s="1021"/>
      <c r="AU64" s="1021"/>
      <c r="AV64" s="1022"/>
      <c r="AW64" s="1020">
        <f>SUM(AW65:AZ65)</f>
        <v>0</v>
      </c>
      <c r="AX64" s="1021"/>
      <c r="AY64" s="1021"/>
      <c r="AZ64" s="1022"/>
      <c r="BA64" s="1020">
        <f>SUM(BA65:BD65)</f>
        <v>0</v>
      </c>
      <c r="BB64" s="1021"/>
      <c r="BC64" s="1021"/>
      <c r="BD64" s="1022"/>
      <c r="BE64" s="1020">
        <f>Y64+AG64+AO64+AW64</f>
        <v>0</v>
      </c>
      <c r="BF64" s="1017"/>
      <c r="BG64" s="1017"/>
      <c r="BH64" s="1018"/>
      <c r="BI64" s="1020">
        <f t="shared" si="3"/>
        <v>0.847</v>
      </c>
      <c r="BJ64" s="1017"/>
      <c r="BK64" s="1017"/>
      <c r="BL64" s="1018"/>
      <c r="BM64" s="1016"/>
      <c r="BN64" s="1017"/>
      <c r="BO64" s="1017"/>
      <c r="BP64" s="1018"/>
      <c r="BQ64" s="1016"/>
      <c r="BR64" s="1017"/>
      <c r="BS64" s="1017"/>
      <c r="BT64" s="1018"/>
      <c r="BU64" s="1016"/>
      <c r="BV64" s="1017"/>
      <c r="BW64" s="1017"/>
      <c r="BX64" s="1018"/>
      <c r="BY64" s="1016"/>
      <c r="BZ64" s="1017"/>
      <c r="CA64" s="1017"/>
      <c r="CB64" s="1018"/>
      <c r="CC64" s="1016"/>
      <c r="CD64" s="1017"/>
      <c r="CE64" s="1017"/>
      <c r="CF64" s="1018"/>
    </row>
    <row r="65" spans="1:84" ht="27.75" customHeight="1">
      <c r="A65" s="1029" t="s">
        <v>252</v>
      </c>
      <c r="B65" s="1030"/>
      <c r="C65" s="1030"/>
      <c r="D65" s="1031"/>
      <c r="E65" s="1032" t="s">
        <v>226</v>
      </c>
      <c r="F65" s="1033"/>
      <c r="G65" s="1033"/>
      <c r="H65" s="1033"/>
      <c r="I65" s="1033"/>
      <c r="J65" s="1033"/>
      <c r="K65" s="1033"/>
      <c r="L65" s="1033"/>
      <c r="M65" s="1033"/>
      <c r="N65" s="1033"/>
      <c r="O65" s="1033"/>
      <c r="P65" s="1033"/>
      <c r="Q65" s="1033"/>
      <c r="R65" s="1033"/>
      <c r="S65" s="1033"/>
      <c r="T65" s="1033"/>
      <c r="U65" s="1033"/>
      <c r="V65" s="1033"/>
      <c r="W65" s="1033"/>
      <c r="X65" s="1034"/>
      <c r="Y65" s="1012"/>
      <c r="Z65" s="1009"/>
      <c r="AA65" s="1009"/>
      <c r="AB65" s="1010"/>
      <c r="AC65" s="1008">
        <v>0</v>
      </c>
      <c r="AD65" s="1014"/>
      <c r="AE65" s="1014"/>
      <c r="AF65" s="1015"/>
      <c r="AG65" s="1008"/>
      <c r="AH65" s="1014"/>
      <c r="AI65" s="1014"/>
      <c r="AJ65" s="1015"/>
      <c r="AK65" s="1008">
        <v>0</v>
      </c>
      <c r="AL65" s="1014"/>
      <c r="AM65" s="1014"/>
      <c r="AN65" s="1015"/>
      <c r="AO65" s="1012"/>
      <c r="AP65" s="1009"/>
      <c r="AQ65" s="1009"/>
      <c r="AR65" s="1010"/>
      <c r="AS65" s="1026">
        <v>0.847</v>
      </c>
      <c r="AT65" s="1027"/>
      <c r="AU65" s="1027"/>
      <c r="AV65" s="1028"/>
      <c r="AW65" s="1008"/>
      <c r="AX65" s="1014"/>
      <c r="AY65" s="1014"/>
      <c r="AZ65" s="1015"/>
      <c r="BA65" s="1008">
        <v>0</v>
      </c>
      <c r="BB65" s="1014"/>
      <c r="BC65" s="1014"/>
      <c r="BD65" s="1015"/>
      <c r="BE65" s="1008">
        <f>Y65+AG65+AO65+AW65</f>
        <v>0</v>
      </c>
      <c r="BF65" s="1009"/>
      <c r="BG65" s="1009"/>
      <c r="BH65" s="1010"/>
      <c r="BI65" s="1008">
        <f t="shared" si="3"/>
        <v>0.847</v>
      </c>
      <c r="BJ65" s="1009"/>
      <c r="BK65" s="1009"/>
      <c r="BL65" s="1010"/>
      <c r="BM65" s="1012"/>
      <c r="BN65" s="1009"/>
      <c r="BO65" s="1009"/>
      <c r="BP65" s="1010"/>
      <c r="BQ65" s="1012"/>
      <c r="BR65" s="1009"/>
      <c r="BS65" s="1009"/>
      <c r="BT65" s="1010"/>
      <c r="BU65" s="1012"/>
      <c r="BV65" s="1009"/>
      <c r="BW65" s="1009"/>
      <c r="BX65" s="1010"/>
      <c r="BY65" s="1012"/>
      <c r="BZ65" s="1009"/>
      <c r="CA65" s="1009"/>
      <c r="CB65" s="1010"/>
      <c r="CC65" s="1012"/>
      <c r="CD65" s="1009"/>
      <c r="CE65" s="1009"/>
      <c r="CF65" s="1010"/>
    </row>
    <row r="66" spans="1:84" ht="12.75">
      <c r="A66" s="1023" t="s">
        <v>622</v>
      </c>
      <c r="B66" s="1024"/>
      <c r="C66" s="1024"/>
      <c r="D66" s="1025"/>
      <c r="E66" s="1023" t="s">
        <v>232</v>
      </c>
      <c r="F66" s="1024"/>
      <c r="G66" s="1024"/>
      <c r="H66" s="1024"/>
      <c r="I66" s="1024"/>
      <c r="J66" s="1024"/>
      <c r="K66" s="1024"/>
      <c r="L66" s="1024"/>
      <c r="M66" s="1024"/>
      <c r="N66" s="1024"/>
      <c r="O66" s="1024"/>
      <c r="P66" s="1024"/>
      <c r="Q66" s="1024"/>
      <c r="R66" s="1024"/>
      <c r="S66" s="1024"/>
      <c r="T66" s="1024"/>
      <c r="U66" s="1024"/>
      <c r="V66" s="1024"/>
      <c r="W66" s="1024"/>
      <c r="X66" s="1025"/>
      <c r="Y66" s="1020">
        <f>Y67</f>
        <v>0</v>
      </c>
      <c r="Z66" s="1021"/>
      <c r="AA66" s="1021"/>
      <c r="AB66" s="1022"/>
      <c r="AC66" s="1020">
        <f>AC67</f>
        <v>0</v>
      </c>
      <c r="AD66" s="1021"/>
      <c r="AE66" s="1021"/>
      <c r="AF66" s="1022"/>
      <c r="AG66" s="1020">
        <f>AG67</f>
        <v>0</v>
      </c>
      <c r="AH66" s="1021"/>
      <c r="AI66" s="1021"/>
      <c r="AJ66" s="1022"/>
      <c r="AK66" s="1020">
        <f>AK67</f>
        <v>0</v>
      </c>
      <c r="AL66" s="1021"/>
      <c r="AM66" s="1021"/>
      <c r="AN66" s="1022"/>
      <c r="AO66" s="1020">
        <f>AO67</f>
        <v>0</v>
      </c>
      <c r="AP66" s="1017"/>
      <c r="AQ66" s="1017"/>
      <c r="AR66" s="1018"/>
      <c r="AS66" s="1020">
        <f>AS67</f>
        <v>0</v>
      </c>
      <c r="AT66" s="1017"/>
      <c r="AU66" s="1017"/>
      <c r="AV66" s="1018"/>
      <c r="AW66" s="1020">
        <f>AW67</f>
        <v>0</v>
      </c>
      <c r="AX66" s="1021"/>
      <c r="AY66" s="1021"/>
      <c r="AZ66" s="1022"/>
      <c r="BA66" s="1020">
        <f>BA67</f>
        <v>0</v>
      </c>
      <c r="BB66" s="1021"/>
      <c r="BC66" s="1021"/>
      <c r="BD66" s="1022"/>
      <c r="BE66" s="1020">
        <f>Y66+AG66+AO66+AW66</f>
        <v>0</v>
      </c>
      <c r="BF66" s="1017"/>
      <c r="BG66" s="1017"/>
      <c r="BH66" s="1018"/>
      <c r="BI66" s="1020">
        <f t="shared" si="3"/>
        <v>0</v>
      </c>
      <c r="BJ66" s="1017"/>
      <c r="BK66" s="1017"/>
      <c r="BL66" s="1018"/>
      <c r="BM66" s="1016"/>
      <c r="BN66" s="1017"/>
      <c r="BO66" s="1017"/>
      <c r="BP66" s="1018"/>
      <c r="BQ66" s="1016"/>
      <c r="BR66" s="1017"/>
      <c r="BS66" s="1017"/>
      <c r="BT66" s="1018"/>
      <c r="BU66" s="1016"/>
      <c r="BV66" s="1017"/>
      <c r="BW66" s="1017"/>
      <c r="BX66" s="1018"/>
      <c r="BY66" s="1016"/>
      <c r="BZ66" s="1017"/>
      <c r="CA66" s="1017"/>
      <c r="CB66" s="1018"/>
      <c r="CC66" s="1016"/>
      <c r="CD66" s="1017"/>
      <c r="CE66" s="1017"/>
      <c r="CF66" s="1018"/>
    </row>
    <row r="67" spans="1:84" ht="12.75" customHeight="1">
      <c r="A67" s="1019" t="s">
        <v>235</v>
      </c>
      <c r="B67" s="1019"/>
      <c r="C67" s="1019"/>
      <c r="D67" s="1019"/>
      <c r="E67" s="885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  <c r="X67" s="887"/>
      <c r="Y67" s="1011"/>
      <c r="Z67" s="1011"/>
      <c r="AA67" s="1011"/>
      <c r="AB67" s="1011"/>
      <c r="AC67" s="1012"/>
      <c r="AD67" s="1009"/>
      <c r="AE67" s="1009"/>
      <c r="AF67" s="1010"/>
      <c r="AG67" s="1011"/>
      <c r="AH67" s="1011"/>
      <c r="AI67" s="1011"/>
      <c r="AJ67" s="1011"/>
      <c r="AK67" s="1012"/>
      <c r="AL67" s="1009"/>
      <c r="AM67" s="1009"/>
      <c r="AN67" s="1010"/>
      <c r="AO67" s="1013"/>
      <c r="AP67" s="1013"/>
      <c r="AQ67" s="1013"/>
      <c r="AR67" s="1013"/>
      <c r="AS67" s="1008"/>
      <c r="AT67" s="1014"/>
      <c r="AU67" s="1014"/>
      <c r="AV67" s="1015"/>
      <c r="AW67" s="1011"/>
      <c r="AX67" s="1011"/>
      <c r="AY67" s="1011"/>
      <c r="AZ67" s="1011"/>
      <c r="BA67" s="1012"/>
      <c r="BB67" s="1009"/>
      <c r="BC67" s="1009"/>
      <c r="BD67" s="1010"/>
      <c r="BE67" s="1008"/>
      <c r="BF67" s="1009"/>
      <c r="BG67" s="1009"/>
      <c r="BH67" s="1010"/>
      <c r="BI67" s="1008"/>
      <c r="BJ67" s="1009"/>
      <c r="BK67" s="1009"/>
      <c r="BL67" s="1010"/>
      <c r="BM67" s="1011"/>
      <c r="BN67" s="1011"/>
      <c r="BO67" s="1011"/>
      <c r="BP67" s="1011"/>
      <c r="BQ67" s="1011"/>
      <c r="BR67" s="1011"/>
      <c r="BS67" s="1011"/>
      <c r="BT67" s="1011"/>
      <c r="BU67" s="1011"/>
      <c r="BV67" s="1011"/>
      <c r="BW67" s="1011"/>
      <c r="BX67" s="1011"/>
      <c r="BY67" s="1011"/>
      <c r="BZ67" s="1011"/>
      <c r="CA67" s="1011"/>
      <c r="CB67" s="1011"/>
      <c r="CC67" s="1011"/>
      <c r="CD67" s="1011"/>
      <c r="CE67" s="1011"/>
      <c r="CF67" s="1011"/>
    </row>
    <row r="68" spans="1:18" s="682" customFormat="1" ht="11.25">
      <c r="A68" s="681"/>
      <c r="B68" s="681"/>
      <c r="C68" s="681"/>
      <c r="D68" s="681"/>
      <c r="E68" s="681"/>
      <c r="F68" s="681"/>
      <c r="G68" s="681"/>
      <c r="H68" s="681"/>
      <c r="I68" s="681"/>
      <c r="J68" s="681"/>
      <c r="K68" s="681"/>
      <c r="L68" s="681"/>
      <c r="M68" s="681"/>
      <c r="N68" s="681"/>
      <c r="O68" s="681"/>
      <c r="P68" s="681"/>
      <c r="Q68" s="681"/>
      <c r="R68" s="681"/>
    </row>
    <row r="69" spans="1:6" s="682" customFormat="1" ht="11.25">
      <c r="A69" s="683" t="s">
        <v>612</v>
      </c>
      <c r="B69" s="683"/>
      <c r="C69" s="683"/>
      <c r="F69" s="684"/>
    </row>
    <row r="86" s="686" customFormat="1" ht="12"/>
    <row r="87" s="686" customFormat="1" ht="12"/>
    <row r="88" s="686" customFormat="1" ht="12"/>
    <row r="89" s="682" customFormat="1" ht="11.25"/>
    <row r="90" s="682" customFormat="1" ht="11.25"/>
  </sheetData>
  <sheetProtection/>
  <mergeCells count="698">
    <mergeCell ref="A1:CF1"/>
    <mergeCell ref="A3:E3"/>
    <mergeCell ref="F3:AF3"/>
    <mergeCell ref="AG3:BV3"/>
    <mergeCell ref="BW3:CF3"/>
    <mergeCell ref="A4:E4"/>
    <mergeCell ref="F4:AF4"/>
    <mergeCell ref="AG4:AP4"/>
    <mergeCell ref="AQ4:AY4"/>
    <mergeCell ref="AZ4:BH4"/>
    <mergeCell ref="BI4:BQ4"/>
    <mergeCell ref="BR4:BV4"/>
    <mergeCell ref="BW4:CF4"/>
    <mergeCell ref="A5:E5"/>
    <mergeCell ref="F5:AF5"/>
    <mergeCell ref="AG5:AP5"/>
    <mergeCell ref="AQ5:AY5"/>
    <mergeCell ref="AZ5:BH5"/>
    <mergeCell ref="BI5:BQ5"/>
    <mergeCell ref="BR5:BV5"/>
    <mergeCell ref="BW5:CF5"/>
    <mergeCell ref="A6:E6"/>
    <mergeCell ref="F6:AF6"/>
    <mergeCell ref="AG6:AP6"/>
    <mergeCell ref="AQ6:AY6"/>
    <mergeCell ref="AZ6:BH6"/>
    <mergeCell ref="BI6:BQ6"/>
    <mergeCell ref="BR6:BV6"/>
    <mergeCell ref="BW6:CF6"/>
    <mergeCell ref="A7:E7"/>
    <mergeCell ref="F7:AF7"/>
    <mergeCell ref="AG7:AP7"/>
    <mergeCell ref="AQ7:AY7"/>
    <mergeCell ref="AZ7:BH7"/>
    <mergeCell ref="BI7:BQ7"/>
    <mergeCell ref="BR7:BV7"/>
    <mergeCell ref="BW7:CF7"/>
    <mergeCell ref="A8:E8"/>
    <mergeCell ref="F8:AF8"/>
    <mergeCell ref="AG8:AP8"/>
    <mergeCell ref="AQ8:AY8"/>
    <mergeCell ref="AZ8:BH8"/>
    <mergeCell ref="BI8:BQ8"/>
    <mergeCell ref="BR8:BV8"/>
    <mergeCell ref="BW8:CF8"/>
    <mergeCell ref="A9:E10"/>
    <mergeCell ref="F9:AF9"/>
    <mergeCell ref="AG9:AP10"/>
    <mergeCell ref="AQ9:AY10"/>
    <mergeCell ref="AZ9:BH10"/>
    <mergeCell ref="BI9:BQ10"/>
    <mergeCell ref="BR9:BV10"/>
    <mergeCell ref="BW9:CF10"/>
    <mergeCell ref="F10:AF10"/>
    <mergeCell ref="A11:E11"/>
    <mergeCell ref="F11:AF11"/>
    <mergeCell ref="AG11:AP11"/>
    <mergeCell ref="AQ11:AY11"/>
    <mergeCell ref="AZ11:BH11"/>
    <mergeCell ref="BI11:BQ11"/>
    <mergeCell ref="BR11:BV11"/>
    <mergeCell ref="BW11:CF11"/>
    <mergeCell ref="A12:E13"/>
    <mergeCell ref="F12:AF12"/>
    <mergeCell ref="AG12:AP13"/>
    <mergeCell ref="AQ12:AY13"/>
    <mergeCell ref="AZ12:BH13"/>
    <mergeCell ref="BI12:BQ13"/>
    <mergeCell ref="BR12:BV13"/>
    <mergeCell ref="BW12:CF13"/>
    <mergeCell ref="F13:AF13"/>
    <mergeCell ref="A14:E15"/>
    <mergeCell ref="F14:AF14"/>
    <mergeCell ref="AG14:AP15"/>
    <mergeCell ref="AQ14:AY15"/>
    <mergeCell ref="AZ14:BH15"/>
    <mergeCell ref="BI14:BQ15"/>
    <mergeCell ref="BR14:BV15"/>
    <mergeCell ref="BW14:CF15"/>
    <mergeCell ref="F15:AF15"/>
    <mergeCell ref="A16:E17"/>
    <mergeCell ref="F16:AF16"/>
    <mergeCell ref="AG16:AP17"/>
    <mergeCell ref="AQ16:AY17"/>
    <mergeCell ref="AZ16:BH17"/>
    <mergeCell ref="BI16:BQ17"/>
    <mergeCell ref="BR16:BV17"/>
    <mergeCell ref="BW16:CF17"/>
    <mergeCell ref="F17:AF17"/>
    <mergeCell ref="A18:E18"/>
    <mergeCell ref="F18:AF18"/>
    <mergeCell ref="AG18:AP18"/>
    <mergeCell ref="AQ18:AY18"/>
    <mergeCell ref="AZ18:BH18"/>
    <mergeCell ref="BI18:BQ18"/>
    <mergeCell ref="BR18:BV18"/>
    <mergeCell ref="BW18:CF18"/>
    <mergeCell ref="A19:E19"/>
    <mergeCell ref="F19:AF19"/>
    <mergeCell ref="AG19:AP19"/>
    <mergeCell ref="AQ19:AY19"/>
    <mergeCell ref="AZ19:BH19"/>
    <mergeCell ref="BI19:BQ19"/>
    <mergeCell ref="BR19:BV19"/>
    <mergeCell ref="BW19:CF19"/>
    <mergeCell ref="A20:E20"/>
    <mergeCell ref="F20:AF20"/>
    <mergeCell ref="AG20:AP20"/>
    <mergeCell ref="AQ20:AY20"/>
    <mergeCell ref="AZ20:BH20"/>
    <mergeCell ref="BI20:BQ20"/>
    <mergeCell ref="BR20:BV20"/>
    <mergeCell ref="BW20:CF20"/>
    <mergeCell ref="A21:E21"/>
    <mergeCell ref="F21:AF21"/>
    <mergeCell ref="AG21:AP21"/>
    <mergeCell ref="AQ21:AY21"/>
    <mergeCell ref="AZ21:BH21"/>
    <mergeCell ref="BI21:BQ21"/>
    <mergeCell ref="BR21:BV21"/>
    <mergeCell ref="BW21:CF21"/>
    <mergeCell ref="A22:E22"/>
    <mergeCell ref="F22:AF22"/>
    <mergeCell ref="AG22:AP22"/>
    <mergeCell ref="AQ22:AY22"/>
    <mergeCell ref="AZ22:BH22"/>
    <mergeCell ref="BI22:BQ22"/>
    <mergeCell ref="BR22:BV22"/>
    <mergeCell ref="BW22:CF22"/>
    <mergeCell ref="A23:E23"/>
    <mergeCell ref="F23:AF23"/>
    <mergeCell ref="AG23:AP23"/>
    <mergeCell ref="AQ23:AY23"/>
    <mergeCell ref="AZ23:BH23"/>
    <mergeCell ref="BI23:BQ23"/>
    <mergeCell ref="BR23:BV23"/>
    <mergeCell ref="BW23:CF23"/>
    <mergeCell ref="A24:E24"/>
    <mergeCell ref="F24:AF24"/>
    <mergeCell ref="AG24:AP24"/>
    <mergeCell ref="AQ24:AY24"/>
    <mergeCell ref="AZ24:BH24"/>
    <mergeCell ref="BI24:BQ24"/>
    <mergeCell ref="BR24:BV24"/>
    <mergeCell ref="BW24:CF24"/>
    <mergeCell ref="A25:E25"/>
    <mergeCell ref="F25:AF25"/>
    <mergeCell ref="AG25:AP25"/>
    <mergeCell ref="AQ25:AY25"/>
    <mergeCell ref="AZ25:BH25"/>
    <mergeCell ref="BI25:BQ25"/>
    <mergeCell ref="BR25:BV25"/>
    <mergeCell ref="BW25:CF25"/>
    <mergeCell ref="A26:E26"/>
    <mergeCell ref="F26:AF26"/>
    <mergeCell ref="AG26:AP26"/>
    <mergeCell ref="AQ26:AY26"/>
    <mergeCell ref="AZ26:BH26"/>
    <mergeCell ref="BI26:BQ26"/>
    <mergeCell ref="BR26:BV26"/>
    <mergeCell ref="BW26:CF26"/>
    <mergeCell ref="BI28:BQ28"/>
    <mergeCell ref="BR28:BV28"/>
    <mergeCell ref="BW28:CF28"/>
    <mergeCell ref="A27:E27"/>
    <mergeCell ref="F27:AF27"/>
    <mergeCell ref="AG27:AP27"/>
    <mergeCell ref="AQ27:AY27"/>
    <mergeCell ref="AZ27:BH27"/>
    <mergeCell ref="BI27:BQ27"/>
    <mergeCell ref="AQ29:AY29"/>
    <mergeCell ref="AZ29:BH29"/>
    <mergeCell ref="BI29:BQ29"/>
    <mergeCell ref="BR27:BV27"/>
    <mergeCell ref="BW27:CF27"/>
    <mergeCell ref="A28:E28"/>
    <mergeCell ref="F28:AF28"/>
    <mergeCell ref="AG28:AP28"/>
    <mergeCell ref="AQ28:AY28"/>
    <mergeCell ref="AZ28:BH28"/>
    <mergeCell ref="BR29:BV29"/>
    <mergeCell ref="BW29:CF29"/>
    <mergeCell ref="A33:CF33"/>
    <mergeCell ref="A35:D35"/>
    <mergeCell ref="E35:X35"/>
    <mergeCell ref="Y35:BL35"/>
    <mergeCell ref="BM35:CF35"/>
    <mergeCell ref="A29:E29"/>
    <mergeCell ref="F29:AF29"/>
    <mergeCell ref="AG29:AP29"/>
    <mergeCell ref="A36:D36"/>
    <mergeCell ref="E36:X36"/>
    <mergeCell ref="Y36:BL36"/>
    <mergeCell ref="BM36:CF36"/>
    <mergeCell ref="A37:D37"/>
    <mergeCell ref="E37:X37"/>
    <mergeCell ref="Y37:BL37"/>
    <mergeCell ref="BM37:CF37"/>
    <mergeCell ref="A38:D38"/>
    <mergeCell ref="E38:X38"/>
    <mergeCell ref="Y38:AF38"/>
    <mergeCell ref="AG38:AN38"/>
    <mergeCell ref="AO38:AV38"/>
    <mergeCell ref="AW38:BD38"/>
    <mergeCell ref="BE38:BL38"/>
    <mergeCell ref="BM38:BP38"/>
    <mergeCell ref="BQ38:BT38"/>
    <mergeCell ref="BU38:BX38"/>
    <mergeCell ref="BY38:CB38"/>
    <mergeCell ref="CC38:CF38"/>
    <mergeCell ref="A39:D39"/>
    <mergeCell ref="E39:X39"/>
    <mergeCell ref="Y39:AF39"/>
    <mergeCell ref="AG39:AN39"/>
    <mergeCell ref="AO39:AV39"/>
    <mergeCell ref="AW39:BD39"/>
    <mergeCell ref="BE39:BL39"/>
    <mergeCell ref="BM39:BP39"/>
    <mergeCell ref="BQ39:BT39"/>
    <mergeCell ref="BU39:BX39"/>
    <mergeCell ref="BY39:CB39"/>
    <mergeCell ref="CC39:CF39"/>
    <mergeCell ref="A40:D40"/>
    <mergeCell ref="E40:X40"/>
    <mergeCell ref="Y40:AB40"/>
    <mergeCell ref="AC40:AF40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A41:D41"/>
    <mergeCell ref="E41:X41"/>
    <mergeCell ref="Y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A42:D42"/>
    <mergeCell ref="E42:X42"/>
    <mergeCell ref="Y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A43:D43"/>
    <mergeCell ref="E43:X43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A44:D44"/>
    <mergeCell ref="E44:X44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A45:D45"/>
    <mergeCell ref="E45:X45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A46:D46"/>
    <mergeCell ref="E46:X46"/>
    <mergeCell ref="Y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A47:D47"/>
    <mergeCell ref="E47:X47"/>
    <mergeCell ref="Y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A48:D48"/>
    <mergeCell ref="E48:X48"/>
    <mergeCell ref="Y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A49:D49"/>
    <mergeCell ref="E49:X49"/>
    <mergeCell ref="Y49:AB49"/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A50:D50"/>
    <mergeCell ref="E50:X50"/>
    <mergeCell ref="Y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A51:D51"/>
    <mergeCell ref="E51:X51"/>
    <mergeCell ref="Y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M51:BP51"/>
    <mergeCell ref="BQ51:BT51"/>
    <mergeCell ref="BU51:BX51"/>
    <mergeCell ref="BY51:CB51"/>
    <mergeCell ref="CC51:CF51"/>
    <mergeCell ref="A52:D52"/>
    <mergeCell ref="E52:X52"/>
    <mergeCell ref="Y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A53:D53"/>
    <mergeCell ref="E53:X53"/>
    <mergeCell ref="Y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A54:D54"/>
    <mergeCell ref="E54:X54"/>
    <mergeCell ref="Y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A55:D55"/>
    <mergeCell ref="E55:X55"/>
    <mergeCell ref="Y55:AB55"/>
    <mergeCell ref="AC55:AF55"/>
    <mergeCell ref="AG55:AJ55"/>
    <mergeCell ref="AK55:AN55"/>
    <mergeCell ref="AO55:AR55"/>
    <mergeCell ref="AS55:AV55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A56:D56"/>
    <mergeCell ref="E56:X56"/>
    <mergeCell ref="Y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A57:D57"/>
    <mergeCell ref="E57:X57"/>
    <mergeCell ref="Y57:AB57"/>
    <mergeCell ref="AC57:AF57"/>
    <mergeCell ref="AG57:AJ57"/>
    <mergeCell ref="AK57:AN57"/>
    <mergeCell ref="AO57:AR57"/>
    <mergeCell ref="AS57:AV57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A58:D58"/>
    <mergeCell ref="E58:X58"/>
    <mergeCell ref="Y58:AB58"/>
    <mergeCell ref="AC58:AF58"/>
    <mergeCell ref="AG58:AJ58"/>
    <mergeCell ref="AK58:AN58"/>
    <mergeCell ref="AO58:AR58"/>
    <mergeCell ref="AS58:AV58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A59:D59"/>
    <mergeCell ref="E59:X59"/>
    <mergeCell ref="Y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A60:D60"/>
    <mergeCell ref="E60:X60"/>
    <mergeCell ref="Y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0"/>
    <mergeCell ref="BQ60:BT60"/>
    <mergeCell ref="BU60:BX60"/>
    <mergeCell ref="BY60:CB60"/>
    <mergeCell ref="CC60:CF60"/>
    <mergeCell ref="A61:D61"/>
    <mergeCell ref="E61:X61"/>
    <mergeCell ref="Y61:AB61"/>
    <mergeCell ref="AC61:AF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A62:D62"/>
    <mergeCell ref="E62:X62"/>
    <mergeCell ref="Y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A63:D63"/>
    <mergeCell ref="E63:X63"/>
    <mergeCell ref="Y63:AB63"/>
    <mergeCell ref="AC63:AF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A64:D64"/>
    <mergeCell ref="E64:X64"/>
    <mergeCell ref="Y64:AB64"/>
    <mergeCell ref="AC64:AF64"/>
    <mergeCell ref="AG64:AJ64"/>
    <mergeCell ref="AK64:AN64"/>
    <mergeCell ref="AO64:AR64"/>
    <mergeCell ref="AS64:AV64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A65:D65"/>
    <mergeCell ref="E65:X65"/>
    <mergeCell ref="Y65:AB65"/>
    <mergeCell ref="AC65:AF65"/>
    <mergeCell ref="AG65:AJ65"/>
    <mergeCell ref="AK65:AN65"/>
    <mergeCell ref="AO65:AR65"/>
    <mergeCell ref="AS65:AV65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A66:D66"/>
    <mergeCell ref="E66:X66"/>
    <mergeCell ref="Y66:AB66"/>
    <mergeCell ref="AC66:AF66"/>
    <mergeCell ref="AG66:AJ66"/>
    <mergeCell ref="AK66:AN66"/>
    <mergeCell ref="AO66:AR66"/>
    <mergeCell ref="AS66:AV66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A67:D67"/>
    <mergeCell ref="E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3" sqref="A13"/>
    </sheetView>
  </sheetViews>
  <sheetFormatPr defaultColWidth="9.375" defaultRowHeight="15.75"/>
  <cols>
    <col min="1" max="1" width="41.875" style="687" customWidth="1"/>
    <col min="2" max="6" width="9.75390625" style="687" customWidth="1"/>
    <col min="7" max="16384" width="9.375" style="687" customWidth="1"/>
  </cols>
  <sheetData>
    <row r="1" spans="5:6" ht="15">
      <c r="E1" s="659"/>
      <c r="F1" s="712" t="s">
        <v>638</v>
      </c>
    </row>
    <row r="2" spans="5:6" ht="15">
      <c r="E2" s="659"/>
      <c r="F2" s="712" t="s">
        <v>352</v>
      </c>
    </row>
    <row r="3" spans="5:6" ht="15">
      <c r="E3" s="659"/>
      <c r="F3" s="712" t="s">
        <v>353</v>
      </c>
    </row>
    <row r="4" spans="3:6" ht="18" customHeight="1">
      <c r="C4" s="711"/>
      <c r="D4" s="711"/>
      <c r="E4" s="659"/>
      <c r="F4" s="712" t="s">
        <v>637</v>
      </c>
    </row>
    <row r="5" spans="3:8" ht="18" customHeight="1">
      <c r="C5" s="688"/>
      <c r="D5" s="688"/>
      <c r="E5" s="688"/>
      <c r="F5" s="688"/>
      <c r="H5" s="689"/>
    </row>
    <row r="6" spans="1:6" s="690" customFormat="1" ht="15.75" customHeight="1">
      <c r="A6" s="1139" t="s">
        <v>623</v>
      </c>
      <c r="B6" s="1139"/>
      <c r="C6" s="1139"/>
      <c r="D6" s="1139"/>
      <c r="E6" s="1139"/>
      <c r="F6" s="1139"/>
    </row>
    <row r="7" spans="1:6" s="691" customFormat="1" ht="15.75">
      <c r="A7" s="1140" t="s">
        <v>640</v>
      </c>
      <c r="B7" s="1140"/>
      <c r="C7" s="1140"/>
      <c r="D7" s="1140"/>
      <c r="E7" s="1140"/>
      <c r="F7" s="1140"/>
    </row>
    <row r="8" spans="1:6" s="674" customFormat="1" ht="12.75" customHeight="1">
      <c r="A8" s="1141" t="s">
        <v>624</v>
      </c>
      <c r="B8" s="1141"/>
      <c r="C8" s="1141"/>
      <c r="D8" s="1141"/>
      <c r="E8" s="1141"/>
      <c r="F8" s="1141"/>
    </row>
    <row r="9" s="691" customFormat="1" ht="13.5" customHeight="1" thickBot="1"/>
    <row r="10" spans="1:6" s="691" customFormat="1" ht="26.25" customHeight="1" thickBot="1">
      <c r="A10" s="1142" t="s">
        <v>625</v>
      </c>
      <c r="B10" s="1144" t="s">
        <v>626</v>
      </c>
      <c r="C10" s="1144"/>
      <c r="D10" s="1144"/>
      <c r="E10" s="1144"/>
      <c r="F10" s="1145"/>
    </row>
    <row r="11" spans="1:6" s="691" customFormat="1" ht="41.25" customHeight="1" thickBot="1">
      <c r="A11" s="1143"/>
      <c r="B11" s="692">
        <v>2015</v>
      </c>
      <c r="C11" s="692">
        <v>2016</v>
      </c>
      <c r="D11" s="692">
        <v>2017</v>
      </c>
      <c r="E11" s="693">
        <v>2018</v>
      </c>
      <c r="F11" s="694">
        <v>2019</v>
      </c>
    </row>
    <row r="12" spans="1:6" s="691" customFormat="1" ht="50.25">
      <c r="A12" s="695" t="s">
        <v>627</v>
      </c>
      <c r="B12" s="696">
        <v>0.39679</v>
      </c>
      <c r="C12" s="696">
        <v>0.39084</v>
      </c>
      <c r="D12" s="697">
        <v>0.38498</v>
      </c>
      <c r="E12" s="698">
        <v>0.37921</v>
      </c>
      <c r="F12" s="699">
        <v>0.37352</v>
      </c>
    </row>
    <row r="13" spans="1:6" s="691" customFormat="1" ht="34.5">
      <c r="A13" s="700" t="s">
        <v>628</v>
      </c>
      <c r="B13" s="701">
        <v>1</v>
      </c>
      <c r="C13" s="701">
        <v>1</v>
      </c>
      <c r="D13" s="701">
        <v>1</v>
      </c>
      <c r="E13" s="702">
        <v>1</v>
      </c>
      <c r="F13" s="703">
        <v>1</v>
      </c>
    </row>
    <row r="14" spans="1:6" s="691" customFormat="1" ht="51" thickBot="1">
      <c r="A14" s="704" t="s">
        <v>629</v>
      </c>
      <c r="B14" s="705">
        <v>0.922</v>
      </c>
      <c r="C14" s="705">
        <v>0.922</v>
      </c>
      <c r="D14" s="705">
        <v>0.922</v>
      </c>
      <c r="E14" s="705">
        <v>0.922</v>
      </c>
      <c r="F14" s="706">
        <v>0.922</v>
      </c>
    </row>
    <row r="15" spans="1:6" s="691" customFormat="1" ht="15.75">
      <c r="A15" s="707"/>
      <c r="B15" s="708"/>
      <c r="C15" s="708"/>
      <c r="D15" s="708"/>
      <c r="E15" s="708"/>
      <c r="F15" s="708"/>
    </row>
    <row r="17" spans="1:6" ht="15">
      <c r="A17" s="1136" t="s">
        <v>630</v>
      </c>
      <c r="B17" s="1136"/>
      <c r="C17" s="1136"/>
      <c r="D17" s="1136"/>
      <c r="E17" s="1136"/>
      <c r="F17" s="1136"/>
    </row>
    <row r="18" spans="1:6" ht="30" customHeight="1">
      <c r="A18" s="1137" t="s">
        <v>631</v>
      </c>
      <c r="B18" s="1137"/>
      <c r="C18" s="1137"/>
      <c r="D18" s="1137"/>
      <c r="E18" s="1137"/>
      <c r="F18" s="1137"/>
    </row>
    <row r="22" spans="1:6" ht="15.75">
      <c r="A22" s="1138" t="s">
        <v>648</v>
      </c>
      <c r="B22" s="1138"/>
      <c r="C22" s="1138"/>
      <c r="D22" s="1138"/>
      <c r="E22" s="1138"/>
      <c r="F22" s="1138"/>
    </row>
  </sheetData>
  <sheetProtection/>
  <mergeCells count="8">
    <mergeCell ref="A17:F17"/>
    <mergeCell ref="A18:F18"/>
    <mergeCell ref="A22:F22"/>
    <mergeCell ref="A6:F6"/>
    <mergeCell ref="A7:F7"/>
    <mergeCell ref="A8:F8"/>
    <mergeCell ref="A10:A11"/>
    <mergeCell ref="B10:F10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C70"/>
  <sheetViews>
    <sheetView zoomScale="70" zoomScaleNormal="70" zoomScaleSheetLayoutView="90" workbookViewId="0" topLeftCell="H1">
      <selection activeCell="A14" sqref="A14:H14"/>
    </sheetView>
  </sheetViews>
  <sheetFormatPr defaultColWidth="9.00390625" defaultRowHeight="15.75"/>
  <cols>
    <col min="1" max="1" width="8.875" style="1" customWidth="1"/>
    <col min="2" max="2" width="63.25390625" style="1" customWidth="1"/>
    <col min="3" max="3" width="8.375" style="1" customWidth="1"/>
    <col min="4" max="4" width="9.75390625" style="1" customWidth="1"/>
    <col min="5" max="5" width="15.625" style="1" customWidth="1"/>
    <col min="6" max="6" width="10.125" style="1" customWidth="1"/>
    <col min="7" max="7" width="9.25390625" style="1" customWidth="1"/>
    <col min="8" max="8" width="10.00390625" style="1" customWidth="1"/>
    <col min="9" max="9" width="7.875" style="1" customWidth="1"/>
    <col min="10" max="10" width="11.125" style="1" customWidth="1"/>
    <col min="11" max="11" width="8.625" style="1" customWidth="1"/>
    <col min="12" max="12" width="9.50390625" style="1" customWidth="1"/>
    <col min="13" max="13" width="8.75390625" style="1" customWidth="1"/>
    <col min="14" max="14" width="9.00390625" style="9" customWidth="1"/>
    <col min="15" max="15" width="12.375" style="9" customWidth="1"/>
    <col min="16" max="16" width="9.75390625" style="9" customWidth="1"/>
    <col min="17" max="17" width="9.625" style="1" customWidth="1"/>
    <col min="18" max="18" width="9.50390625" style="1" customWidth="1"/>
    <col min="19" max="19" width="11.00390625" style="1" customWidth="1"/>
    <col min="20" max="20" width="10.25390625" style="1" customWidth="1"/>
    <col min="21" max="21" width="9.00390625" style="1" customWidth="1"/>
    <col min="22" max="22" width="9.375" style="1" customWidth="1"/>
    <col min="23" max="23" width="10.25390625" style="1" customWidth="1"/>
    <col min="24" max="24" width="12.125" style="1" customWidth="1"/>
    <col min="25" max="25" width="9.125" style="1" customWidth="1"/>
    <col min="26" max="27" width="14.375" style="1" customWidth="1"/>
    <col min="28" max="28" width="14.125" style="1" customWidth="1"/>
    <col min="29" max="29" width="13.50390625" style="1" customWidth="1"/>
    <col min="30" max="16384" width="9.00390625" style="1" customWidth="1"/>
  </cols>
  <sheetData>
    <row r="1" spans="28:29" ht="20.25">
      <c r="AB1" s="493"/>
      <c r="AC1" s="493" t="s">
        <v>355</v>
      </c>
    </row>
    <row r="2" spans="14:29" s="30" customFormat="1" ht="23.25">
      <c r="N2" s="33"/>
      <c r="O2" s="33"/>
      <c r="P2" s="33"/>
      <c r="AB2" s="493"/>
      <c r="AC2" s="493" t="s">
        <v>352</v>
      </c>
    </row>
    <row r="3" spans="14:29" s="30" customFormat="1" ht="23.25">
      <c r="N3" s="33"/>
      <c r="O3" s="33"/>
      <c r="P3" s="33"/>
      <c r="AB3" s="493" t="s">
        <v>353</v>
      </c>
      <c r="AC3" s="493" t="s">
        <v>353</v>
      </c>
    </row>
    <row r="4" spans="14:29" s="30" customFormat="1" ht="23.25">
      <c r="N4" s="33"/>
      <c r="O4" s="33"/>
      <c r="P4" s="33"/>
      <c r="AB4" s="493" t="s">
        <v>354</v>
      </c>
      <c r="AC4" s="493" t="s">
        <v>354</v>
      </c>
    </row>
    <row r="5" spans="14:28" s="30" customFormat="1" ht="13.5" customHeight="1">
      <c r="N5" s="33"/>
      <c r="O5" s="33"/>
      <c r="P5" s="33"/>
      <c r="AB5" s="31"/>
    </row>
    <row r="6" spans="2:29" s="30" customFormat="1" ht="23.25">
      <c r="B6" s="117"/>
      <c r="N6" s="33"/>
      <c r="O6" s="33"/>
      <c r="P6" s="33"/>
      <c r="Y6" s="36"/>
      <c r="Z6" s="36"/>
      <c r="AA6" s="36"/>
      <c r="AB6" s="36"/>
      <c r="AC6" s="32" t="s">
        <v>43</v>
      </c>
    </row>
    <row r="7" spans="2:29" s="30" customFormat="1" ht="23.25">
      <c r="B7" s="36"/>
      <c r="N7" s="33"/>
      <c r="O7" s="33"/>
      <c r="P7" s="33"/>
      <c r="Y7" s="36"/>
      <c r="Z7" s="36"/>
      <c r="AA7" s="36"/>
      <c r="AB7" s="36"/>
      <c r="AC7" s="32" t="s">
        <v>59</v>
      </c>
    </row>
    <row r="8" spans="2:29" s="30" customFormat="1" ht="24" customHeight="1">
      <c r="B8" s="36"/>
      <c r="N8" s="33"/>
      <c r="O8" s="33"/>
      <c r="P8" s="33"/>
      <c r="X8" s="720" t="s">
        <v>358</v>
      </c>
      <c r="Y8" s="721"/>
      <c r="Z8" s="721"/>
      <c r="AA8" s="721"/>
      <c r="AB8" s="721"/>
      <c r="AC8" s="721"/>
    </row>
    <row r="9" spans="2:29" s="30" customFormat="1" ht="23.25">
      <c r="B9" s="36"/>
      <c r="N9" s="33"/>
      <c r="O9" s="33"/>
      <c r="P9" s="33"/>
      <c r="Y9" s="36"/>
      <c r="Z9" s="766" t="s">
        <v>639</v>
      </c>
      <c r="AA9" s="766"/>
      <c r="AB9" s="766"/>
      <c r="AC9" s="766"/>
    </row>
    <row r="10" spans="2:29" s="30" customFormat="1" ht="23.25">
      <c r="B10" s="36"/>
      <c r="N10" s="33"/>
      <c r="O10" s="33"/>
      <c r="P10" s="33"/>
      <c r="Y10" s="36"/>
      <c r="Z10" s="766" t="s">
        <v>239</v>
      </c>
      <c r="AA10" s="766"/>
      <c r="AB10" s="766"/>
      <c r="AC10" s="766"/>
    </row>
    <row r="11" spans="2:29" s="30" customFormat="1" ht="23.25">
      <c r="B11" s="36"/>
      <c r="N11" s="33"/>
      <c r="O11" s="33"/>
      <c r="P11" s="33"/>
      <c r="Y11" s="36"/>
      <c r="Z11" s="36"/>
      <c r="AA11" s="36"/>
      <c r="AB11" s="36"/>
      <c r="AC11" s="32" t="s">
        <v>177</v>
      </c>
    </row>
    <row r="12" spans="1:25" s="30" customFormat="1" ht="23.25">
      <c r="A12" s="764" t="s">
        <v>238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21"/>
      <c r="R12" s="721"/>
      <c r="S12" s="721"/>
      <c r="T12" s="721"/>
      <c r="U12" s="721"/>
      <c r="V12" s="721"/>
      <c r="W12" s="721"/>
      <c r="X12" s="721"/>
      <c r="Y12" s="721"/>
    </row>
    <row r="13" spans="14:29" s="30" customFormat="1" ht="13.5" customHeight="1">
      <c r="N13" s="33"/>
      <c r="O13" s="33"/>
      <c r="P13" s="33"/>
      <c r="U13" s="36"/>
      <c r="V13" s="36"/>
      <c r="W13" s="36"/>
      <c r="X13" s="36"/>
      <c r="Y13" s="32"/>
      <c r="Z13" s="36"/>
      <c r="AA13" s="36"/>
      <c r="AB13" s="36"/>
      <c r="AC13" s="36"/>
    </row>
    <row r="14" spans="1:29" s="30" customFormat="1" ht="23.25">
      <c r="A14" s="765" t="s">
        <v>640</v>
      </c>
      <c r="B14" s="765"/>
      <c r="C14" s="765"/>
      <c r="D14" s="765"/>
      <c r="E14" s="765"/>
      <c r="F14" s="765"/>
      <c r="G14" s="765"/>
      <c r="H14" s="765"/>
      <c r="N14" s="33"/>
      <c r="O14" s="33"/>
      <c r="P14" s="33"/>
      <c r="U14" s="36"/>
      <c r="V14" s="36"/>
      <c r="W14" s="36"/>
      <c r="X14" s="36"/>
      <c r="Y14" s="32"/>
      <c r="Z14" s="36"/>
      <c r="AA14" s="36"/>
      <c r="AB14" s="36"/>
      <c r="AC14" s="36"/>
    </row>
    <row r="15" spans="5:29" ht="16.5" thickBot="1">
      <c r="E15" s="8"/>
      <c r="R15" s="8"/>
      <c r="S15" s="8"/>
      <c r="T15" s="38"/>
      <c r="U15" s="8"/>
      <c r="V15" s="8"/>
      <c r="W15" s="8"/>
      <c r="X15" s="8"/>
      <c r="Y15" s="39"/>
      <c r="Z15" s="8"/>
      <c r="AA15" s="8"/>
      <c r="AB15" s="8"/>
      <c r="AC15" s="8"/>
    </row>
    <row r="16" spans="1:29" ht="27.75" customHeight="1">
      <c r="A16" s="723" t="s">
        <v>82</v>
      </c>
      <c r="B16" s="767" t="s">
        <v>9</v>
      </c>
      <c r="C16" s="750" t="s">
        <v>10</v>
      </c>
      <c r="D16" s="751"/>
      <c r="E16" s="751"/>
      <c r="F16" s="751"/>
      <c r="G16" s="751"/>
      <c r="H16" s="751"/>
      <c r="I16" s="751"/>
      <c r="J16" s="751"/>
      <c r="K16" s="752"/>
      <c r="L16" s="768" t="s">
        <v>11</v>
      </c>
      <c r="M16" s="726"/>
      <c r="N16" s="726"/>
      <c r="O16" s="726"/>
      <c r="P16" s="767"/>
      <c r="Q16" s="750" t="s">
        <v>12</v>
      </c>
      <c r="R16" s="751"/>
      <c r="S16" s="751"/>
      <c r="T16" s="751"/>
      <c r="U16" s="751"/>
      <c r="V16" s="751"/>
      <c r="W16" s="751"/>
      <c r="X16" s="751"/>
      <c r="Y16" s="752"/>
      <c r="Z16" s="750" t="s">
        <v>138</v>
      </c>
      <c r="AA16" s="755"/>
      <c r="AB16" s="755"/>
      <c r="AC16" s="756"/>
    </row>
    <row r="17" spans="1:29" ht="21" customHeight="1">
      <c r="A17" s="724"/>
      <c r="B17" s="736"/>
      <c r="C17" s="763" t="s">
        <v>13</v>
      </c>
      <c r="D17" s="753"/>
      <c r="E17" s="753"/>
      <c r="F17" s="753"/>
      <c r="G17" s="753" t="s">
        <v>14</v>
      </c>
      <c r="H17" s="753"/>
      <c r="I17" s="753"/>
      <c r="J17" s="753"/>
      <c r="K17" s="754"/>
      <c r="L17" s="737"/>
      <c r="M17" s="727"/>
      <c r="N17" s="727"/>
      <c r="O17" s="727"/>
      <c r="P17" s="736"/>
      <c r="Q17" s="763" t="s">
        <v>13</v>
      </c>
      <c r="R17" s="753"/>
      <c r="S17" s="753"/>
      <c r="T17" s="753"/>
      <c r="U17" s="753" t="s">
        <v>14</v>
      </c>
      <c r="V17" s="753"/>
      <c r="W17" s="753"/>
      <c r="X17" s="753"/>
      <c r="Y17" s="754"/>
      <c r="Z17" s="757" t="s">
        <v>139</v>
      </c>
      <c r="AA17" s="759" t="s">
        <v>140</v>
      </c>
      <c r="AB17" s="759" t="s">
        <v>141</v>
      </c>
      <c r="AC17" s="761" t="s">
        <v>142</v>
      </c>
    </row>
    <row r="18" spans="1:29" ht="90" customHeight="1">
      <c r="A18" s="18"/>
      <c r="B18" s="278"/>
      <c r="C18" s="307" t="s">
        <v>15</v>
      </c>
      <c r="D18" s="215" t="s">
        <v>16</v>
      </c>
      <c r="E18" s="215" t="s">
        <v>17</v>
      </c>
      <c r="F18" s="215" t="s">
        <v>18</v>
      </c>
      <c r="G18" s="215" t="s">
        <v>19</v>
      </c>
      <c r="H18" s="215" t="s">
        <v>16</v>
      </c>
      <c r="I18" s="215" t="s">
        <v>20</v>
      </c>
      <c r="J18" s="215" t="s">
        <v>21</v>
      </c>
      <c r="K18" s="284" t="s">
        <v>22</v>
      </c>
      <c r="L18" s="330" t="s">
        <v>23</v>
      </c>
      <c r="M18" s="215" t="s">
        <v>24</v>
      </c>
      <c r="N18" s="215" t="s">
        <v>25</v>
      </c>
      <c r="O18" s="215" t="s">
        <v>26</v>
      </c>
      <c r="P18" s="300" t="s">
        <v>27</v>
      </c>
      <c r="Q18" s="307" t="s">
        <v>15</v>
      </c>
      <c r="R18" s="215" t="s">
        <v>16</v>
      </c>
      <c r="S18" s="215" t="s">
        <v>17</v>
      </c>
      <c r="T18" s="215" t="s">
        <v>18</v>
      </c>
      <c r="U18" s="215" t="s">
        <v>19</v>
      </c>
      <c r="V18" s="215" t="s">
        <v>16</v>
      </c>
      <c r="W18" s="215" t="s">
        <v>20</v>
      </c>
      <c r="X18" s="215" t="s">
        <v>21</v>
      </c>
      <c r="Y18" s="284" t="s">
        <v>22</v>
      </c>
      <c r="Z18" s="758"/>
      <c r="AA18" s="760"/>
      <c r="AB18" s="760"/>
      <c r="AC18" s="762"/>
    </row>
    <row r="19" spans="1:29" ht="27" customHeight="1">
      <c r="A19" s="285"/>
      <c r="B19" s="318" t="s">
        <v>237</v>
      </c>
      <c r="C19" s="340"/>
      <c r="D19" s="221"/>
      <c r="E19" s="221"/>
      <c r="F19" s="222">
        <f>F20+F45+F61</f>
        <v>0</v>
      </c>
      <c r="G19" s="221"/>
      <c r="H19" s="221"/>
      <c r="I19" s="221"/>
      <c r="J19" s="221"/>
      <c r="K19" s="341">
        <f aca="true" t="shared" si="0" ref="K19:P19">K20+K45+K61</f>
        <v>3.5170000000000003</v>
      </c>
      <c r="L19" s="331">
        <f>L20+L45+L61+L64</f>
        <v>22.798213031600003</v>
      </c>
      <c r="M19" s="222">
        <f t="shared" si="0"/>
        <v>0.96194767</v>
      </c>
      <c r="N19" s="222">
        <f t="shared" si="0"/>
        <v>7.32952038</v>
      </c>
      <c r="O19" s="222">
        <f t="shared" si="0"/>
        <v>12.0367653516</v>
      </c>
      <c r="P19" s="301">
        <f t="shared" si="0"/>
        <v>2.4699796299999996</v>
      </c>
      <c r="Q19" s="352"/>
      <c r="R19" s="223"/>
      <c r="S19" s="223"/>
      <c r="T19" s="222">
        <f>T20+T45+T61</f>
        <v>0.25</v>
      </c>
      <c r="U19" s="223"/>
      <c r="V19" s="223"/>
      <c r="W19" s="223"/>
      <c r="X19" s="223"/>
      <c r="Y19" s="341">
        <f>Y20+Y45+Y61</f>
        <v>4.664</v>
      </c>
      <c r="Z19" s="308"/>
      <c r="AA19" s="223"/>
      <c r="AB19" s="223"/>
      <c r="AC19" s="286"/>
    </row>
    <row r="20" spans="1:29" ht="24" customHeight="1">
      <c r="A20" s="52">
        <v>1</v>
      </c>
      <c r="B20" s="183" t="s">
        <v>199</v>
      </c>
      <c r="C20" s="342"/>
      <c r="D20" s="71"/>
      <c r="E20" s="71"/>
      <c r="F20" s="53">
        <f>F21</f>
        <v>0</v>
      </c>
      <c r="G20" s="71"/>
      <c r="H20" s="71"/>
      <c r="I20" s="71"/>
      <c r="J20" s="71"/>
      <c r="K20" s="253">
        <f aca="true" t="shared" si="1" ref="K20:P20">K21</f>
        <v>3.5170000000000003</v>
      </c>
      <c r="L20" s="332">
        <f t="shared" si="1"/>
        <v>19.941417150000003</v>
      </c>
      <c r="M20" s="53">
        <f t="shared" si="1"/>
        <v>0.7419476700000001</v>
      </c>
      <c r="N20" s="53">
        <f t="shared" si="1"/>
        <v>6.64952038</v>
      </c>
      <c r="O20" s="53">
        <f t="shared" si="1"/>
        <v>10.25155856</v>
      </c>
      <c r="P20" s="302">
        <f t="shared" si="1"/>
        <v>2.2983905399999998</v>
      </c>
      <c r="Q20" s="312"/>
      <c r="R20" s="73"/>
      <c r="S20" s="73"/>
      <c r="T20" s="53">
        <f>T21</f>
        <v>0</v>
      </c>
      <c r="U20" s="73"/>
      <c r="V20" s="73"/>
      <c r="W20" s="73"/>
      <c r="X20" s="73"/>
      <c r="Y20" s="253">
        <f>Y21</f>
        <v>3.5170000000000003</v>
      </c>
      <c r="Z20" s="309"/>
      <c r="AA20" s="73"/>
      <c r="AB20" s="73"/>
      <c r="AC20" s="287"/>
    </row>
    <row r="21" spans="1:29" s="9" customFormat="1" ht="15.75">
      <c r="A21" s="18"/>
      <c r="B21" s="319" t="s">
        <v>200</v>
      </c>
      <c r="C21" s="343"/>
      <c r="D21" s="58"/>
      <c r="E21" s="58"/>
      <c r="F21" s="55">
        <f>F22+F38+F40+F42</f>
        <v>0</v>
      </c>
      <c r="G21" s="58"/>
      <c r="H21" s="58"/>
      <c r="I21" s="58"/>
      <c r="J21" s="58"/>
      <c r="K21" s="254">
        <f aca="true" t="shared" si="2" ref="K21:P21">K22+K38+K40+K42</f>
        <v>3.5170000000000003</v>
      </c>
      <c r="L21" s="333">
        <f t="shared" si="2"/>
        <v>19.941417150000003</v>
      </c>
      <c r="M21" s="55">
        <f t="shared" si="2"/>
        <v>0.7419476700000001</v>
      </c>
      <c r="N21" s="55">
        <f t="shared" si="2"/>
        <v>6.64952038</v>
      </c>
      <c r="O21" s="55">
        <f t="shared" si="2"/>
        <v>10.25155856</v>
      </c>
      <c r="P21" s="303">
        <f t="shared" si="2"/>
        <v>2.2983905399999998</v>
      </c>
      <c r="Q21" s="10"/>
      <c r="R21" s="74"/>
      <c r="S21" s="74"/>
      <c r="T21" s="55">
        <f>T22+T38+T40+T42</f>
        <v>0</v>
      </c>
      <c r="U21" s="74"/>
      <c r="V21" s="74"/>
      <c r="W21" s="74"/>
      <c r="X21" s="74"/>
      <c r="Y21" s="254">
        <f>Y22+Y38+Y40+Y42</f>
        <v>3.5170000000000003</v>
      </c>
      <c r="Z21" s="310"/>
      <c r="AA21" s="74"/>
      <c r="AB21" s="74"/>
      <c r="AC21" s="288"/>
    </row>
    <row r="22" spans="1:29" s="9" customFormat="1" ht="15.75">
      <c r="A22" s="18" t="s">
        <v>73</v>
      </c>
      <c r="B22" s="319" t="s">
        <v>201</v>
      </c>
      <c r="C22" s="343"/>
      <c r="D22" s="58"/>
      <c r="E22" s="58"/>
      <c r="F22" s="55">
        <f>F23+F30</f>
        <v>0</v>
      </c>
      <c r="G22" s="58"/>
      <c r="H22" s="58"/>
      <c r="I22" s="58"/>
      <c r="J22" s="58"/>
      <c r="K22" s="254">
        <f aca="true" t="shared" si="3" ref="K22:P22">K23+K30</f>
        <v>3.5170000000000003</v>
      </c>
      <c r="L22" s="333">
        <f t="shared" si="3"/>
        <v>18.852714990000003</v>
      </c>
      <c r="M22" s="55">
        <f t="shared" si="3"/>
        <v>0.7419476700000001</v>
      </c>
      <c r="N22" s="55">
        <f t="shared" si="3"/>
        <v>6.64952038</v>
      </c>
      <c r="O22" s="55">
        <f t="shared" si="3"/>
        <v>10.25155856</v>
      </c>
      <c r="P22" s="303">
        <f t="shared" si="3"/>
        <v>1.20968838</v>
      </c>
      <c r="Q22" s="10"/>
      <c r="R22" s="74"/>
      <c r="S22" s="74"/>
      <c r="T22" s="55">
        <f>T23+T30</f>
        <v>0</v>
      </c>
      <c r="U22" s="74"/>
      <c r="V22" s="74"/>
      <c r="W22" s="74"/>
      <c r="X22" s="74"/>
      <c r="Y22" s="254">
        <f>Y23+Y30</f>
        <v>3.5170000000000003</v>
      </c>
      <c r="Z22" s="310"/>
      <c r="AA22" s="74"/>
      <c r="AB22" s="74"/>
      <c r="AC22" s="288"/>
    </row>
    <row r="23" spans="1:29" s="9" customFormat="1" ht="15.75">
      <c r="A23" s="18" t="s">
        <v>87</v>
      </c>
      <c r="B23" s="319" t="s">
        <v>202</v>
      </c>
      <c r="C23" s="343"/>
      <c r="D23" s="58"/>
      <c r="E23" s="58"/>
      <c r="F23" s="55">
        <f>F24+F27</f>
        <v>0</v>
      </c>
      <c r="G23" s="58"/>
      <c r="H23" s="58"/>
      <c r="I23" s="58"/>
      <c r="J23" s="58"/>
      <c r="K23" s="254">
        <f aca="true" t="shared" si="4" ref="K23:P23">K24+K27</f>
        <v>3.5170000000000003</v>
      </c>
      <c r="L23" s="333">
        <f t="shared" si="4"/>
        <v>7.268705000000001</v>
      </c>
      <c r="M23" s="55">
        <f t="shared" si="4"/>
        <v>0.271</v>
      </c>
      <c r="N23" s="55">
        <f t="shared" si="4"/>
        <v>2.616213</v>
      </c>
      <c r="O23" s="55">
        <f t="shared" si="4"/>
        <v>4.045364</v>
      </c>
      <c r="P23" s="303">
        <f t="shared" si="4"/>
        <v>0.336128</v>
      </c>
      <c r="Q23" s="10"/>
      <c r="R23" s="74"/>
      <c r="S23" s="74"/>
      <c r="T23" s="55">
        <f>T24+T27</f>
        <v>0</v>
      </c>
      <c r="U23" s="74"/>
      <c r="V23" s="74"/>
      <c r="W23" s="74"/>
      <c r="X23" s="74"/>
      <c r="Y23" s="254">
        <f>Y24+Y27</f>
        <v>3.5170000000000003</v>
      </c>
      <c r="Z23" s="310"/>
      <c r="AA23" s="74"/>
      <c r="AB23" s="74"/>
      <c r="AC23" s="288"/>
    </row>
    <row r="24" spans="1:29" s="9" customFormat="1" ht="15.75">
      <c r="A24" s="18"/>
      <c r="B24" s="320" t="s">
        <v>203</v>
      </c>
      <c r="C24" s="343"/>
      <c r="D24" s="58"/>
      <c r="E24" s="58"/>
      <c r="F24" s="59">
        <f>F25</f>
        <v>0</v>
      </c>
      <c r="G24" s="58"/>
      <c r="H24" s="58"/>
      <c r="I24" s="58"/>
      <c r="J24" s="58"/>
      <c r="K24" s="255">
        <f aca="true" t="shared" si="5" ref="K24:P25">K25</f>
        <v>1.6</v>
      </c>
      <c r="L24" s="334">
        <f t="shared" si="5"/>
        <v>2.6526280000000004</v>
      </c>
      <c r="M24" s="59">
        <f t="shared" si="5"/>
        <v>0.103</v>
      </c>
      <c r="N24" s="59">
        <f t="shared" si="5"/>
        <v>1.018</v>
      </c>
      <c r="O24" s="59">
        <f t="shared" si="5"/>
        <v>1.4555</v>
      </c>
      <c r="P24" s="304">
        <f t="shared" si="5"/>
        <v>0.076128</v>
      </c>
      <c r="Q24" s="10"/>
      <c r="R24" s="74"/>
      <c r="S24" s="74"/>
      <c r="T24" s="59">
        <f>T25</f>
        <v>0</v>
      </c>
      <c r="U24" s="74"/>
      <c r="V24" s="74"/>
      <c r="W24" s="74"/>
      <c r="X24" s="74"/>
      <c r="Y24" s="255">
        <f>Y25</f>
        <v>1.6</v>
      </c>
      <c r="Z24" s="310"/>
      <c r="AA24" s="74"/>
      <c r="AB24" s="74"/>
      <c r="AC24" s="288"/>
    </row>
    <row r="25" spans="1:29" s="9" customFormat="1" ht="15.75">
      <c r="A25" s="18"/>
      <c r="B25" s="320" t="s">
        <v>204</v>
      </c>
      <c r="C25" s="343"/>
      <c r="D25" s="58"/>
      <c r="E25" s="58"/>
      <c r="F25" s="59">
        <f>F26</f>
        <v>0</v>
      </c>
      <c r="G25" s="58"/>
      <c r="H25" s="58"/>
      <c r="I25" s="58"/>
      <c r="J25" s="58"/>
      <c r="K25" s="255">
        <f>K26</f>
        <v>1.6</v>
      </c>
      <c r="L25" s="334">
        <f>L26</f>
        <v>2.6526280000000004</v>
      </c>
      <c r="M25" s="59">
        <f t="shared" si="5"/>
        <v>0.103</v>
      </c>
      <c r="N25" s="59">
        <f t="shared" si="5"/>
        <v>1.018</v>
      </c>
      <c r="O25" s="59">
        <f t="shared" si="5"/>
        <v>1.4555</v>
      </c>
      <c r="P25" s="304">
        <f t="shared" si="5"/>
        <v>0.076128</v>
      </c>
      <c r="Q25" s="10"/>
      <c r="R25" s="74"/>
      <c r="S25" s="74"/>
      <c r="T25" s="59"/>
      <c r="U25" s="74"/>
      <c r="V25" s="74"/>
      <c r="W25" s="74"/>
      <c r="X25" s="74"/>
      <c r="Y25" s="255">
        <f>Y26</f>
        <v>1.6</v>
      </c>
      <c r="Z25" s="310"/>
      <c r="AA25" s="74"/>
      <c r="AB25" s="74"/>
      <c r="AC25" s="288"/>
    </row>
    <row r="26" spans="1:29" s="9" customFormat="1" ht="34.5" customHeight="1">
      <c r="A26" s="10" t="s">
        <v>249</v>
      </c>
      <c r="B26" s="321" t="s">
        <v>35</v>
      </c>
      <c r="C26" s="343"/>
      <c r="D26" s="58"/>
      <c r="E26" s="58"/>
      <c r="F26" s="59"/>
      <c r="G26" s="218">
        <v>1988</v>
      </c>
      <c r="H26" s="218">
        <v>33</v>
      </c>
      <c r="I26" s="219" t="s">
        <v>278</v>
      </c>
      <c r="J26" s="264" t="s">
        <v>277</v>
      </c>
      <c r="K26" s="255">
        <v>1.6</v>
      </c>
      <c r="L26" s="334">
        <f>SUM(M26:P26)</f>
        <v>2.6526280000000004</v>
      </c>
      <c r="M26" s="59">
        <v>0.103</v>
      </c>
      <c r="N26" s="59">
        <v>1.018</v>
      </c>
      <c r="O26" s="59">
        <v>1.4555</v>
      </c>
      <c r="P26" s="304">
        <v>0.076128</v>
      </c>
      <c r="Q26" s="10"/>
      <c r="R26" s="74"/>
      <c r="S26" s="74"/>
      <c r="T26" s="59"/>
      <c r="U26" s="74">
        <v>2016</v>
      </c>
      <c r="V26" s="74">
        <v>33</v>
      </c>
      <c r="W26" s="219" t="s">
        <v>280</v>
      </c>
      <c r="X26" s="74" t="s">
        <v>281</v>
      </c>
      <c r="Y26" s="255">
        <v>1.6</v>
      </c>
      <c r="Z26" s="310" t="s">
        <v>143</v>
      </c>
      <c r="AA26" s="74" t="s">
        <v>143</v>
      </c>
      <c r="AB26" s="74" t="s">
        <v>143</v>
      </c>
      <c r="AC26" s="288" t="s">
        <v>143</v>
      </c>
    </row>
    <row r="27" spans="1:29" s="9" customFormat="1" ht="15.75">
      <c r="A27" s="18"/>
      <c r="B27" s="322" t="s">
        <v>206</v>
      </c>
      <c r="C27" s="343"/>
      <c r="D27" s="58"/>
      <c r="E27" s="58"/>
      <c r="F27" s="59">
        <f>F28</f>
        <v>0</v>
      </c>
      <c r="G27" s="58"/>
      <c r="H27" s="58"/>
      <c r="I27" s="58"/>
      <c r="J27" s="58"/>
      <c r="K27" s="255">
        <f aca="true" t="shared" si="6" ref="K27:P27">K28</f>
        <v>1.917</v>
      </c>
      <c r="L27" s="334">
        <f t="shared" si="6"/>
        <v>4.616077</v>
      </c>
      <c r="M27" s="59">
        <f t="shared" si="6"/>
        <v>0.168</v>
      </c>
      <c r="N27" s="59">
        <f t="shared" si="6"/>
        <v>1.598213</v>
      </c>
      <c r="O27" s="59">
        <f t="shared" si="6"/>
        <v>2.589864</v>
      </c>
      <c r="P27" s="304">
        <f t="shared" si="6"/>
        <v>0.26</v>
      </c>
      <c r="Q27" s="10"/>
      <c r="R27" s="74"/>
      <c r="S27" s="74"/>
      <c r="T27" s="59">
        <f>T28</f>
        <v>0</v>
      </c>
      <c r="U27" s="74"/>
      <c r="V27" s="74"/>
      <c r="W27" s="74"/>
      <c r="X27" s="74"/>
      <c r="Y27" s="255">
        <f>Y28</f>
        <v>1.917</v>
      </c>
      <c r="Z27" s="310"/>
      <c r="AA27" s="74"/>
      <c r="AB27" s="74"/>
      <c r="AC27" s="288"/>
    </row>
    <row r="28" spans="1:29" s="9" customFormat="1" ht="15.75">
      <c r="A28" s="18"/>
      <c r="B28" s="320" t="s">
        <v>207</v>
      </c>
      <c r="C28" s="343"/>
      <c r="D28" s="58"/>
      <c r="E28" s="58"/>
      <c r="F28" s="59"/>
      <c r="G28" s="58"/>
      <c r="H28" s="58"/>
      <c r="I28" s="58"/>
      <c r="J28" s="58"/>
      <c r="K28" s="255">
        <f aca="true" t="shared" si="7" ref="K28:P28">SUM(K29:K29)</f>
        <v>1.917</v>
      </c>
      <c r="L28" s="334">
        <f t="shared" si="7"/>
        <v>4.616077</v>
      </c>
      <c r="M28" s="59">
        <f t="shared" si="7"/>
        <v>0.168</v>
      </c>
      <c r="N28" s="59">
        <f t="shared" si="7"/>
        <v>1.598213</v>
      </c>
      <c r="O28" s="59">
        <f t="shared" si="7"/>
        <v>2.589864</v>
      </c>
      <c r="P28" s="304">
        <f t="shared" si="7"/>
        <v>0.26</v>
      </c>
      <c r="Q28" s="10"/>
      <c r="R28" s="74"/>
      <c r="S28" s="74"/>
      <c r="T28" s="59"/>
      <c r="U28" s="74"/>
      <c r="V28" s="74"/>
      <c r="W28" s="74"/>
      <c r="X28" s="74"/>
      <c r="Y28" s="255">
        <f>SUM(Y29:Y29)</f>
        <v>1.917</v>
      </c>
      <c r="Z28" s="310"/>
      <c r="AA28" s="74"/>
      <c r="AB28" s="74"/>
      <c r="AC28" s="288"/>
    </row>
    <row r="29" spans="1:29" s="9" customFormat="1" ht="39" customHeight="1">
      <c r="A29" s="10" t="s">
        <v>250</v>
      </c>
      <c r="B29" s="321" t="s">
        <v>34</v>
      </c>
      <c r="C29" s="343"/>
      <c r="D29" s="58"/>
      <c r="E29" s="58"/>
      <c r="F29" s="59"/>
      <c r="G29" s="218">
        <v>1984</v>
      </c>
      <c r="H29" s="218" t="s">
        <v>276</v>
      </c>
      <c r="I29" s="219" t="s">
        <v>278</v>
      </c>
      <c r="J29" s="218" t="s">
        <v>279</v>
      </c>
      <c r="K29" s="255">
        <v>1.917</v>
      </c>
      <c r="L29" s="336">
        <f>SUM(M29:P29)</f>
        <v>4.616077</v>
      </c>
      <c r="M29" s="176">
        <v>0.168</v>
      </c>
      <c r="N29" s="176">
        <v>1.598213</v>
      </c>
      <c r="O29" s="176">
        <f>2.533+0.056864</f>
        <v>2.589864</v>
      </c>
      <c r="P29" s="306">
        <v>0.26</v>
      </c>
      <c r="Q29" s="10"/>
      <c r="R29" s="74"/>
      <c r="S29" s="74"/>
      <c r="T29" s="59"/>
      <c r="U29" s="74">
        <v>2016</v>
      </c>
      <c r="V29" s="218" t="s">
        <v>276</v>
      </c>
      <c r="W29" s="219" t="s">
        <v>282</v>
      </c>
      <c r="X29" s="218" t="s">
        <v>270</v>
      </c>
      <c r="Y29" s="255">
        <v>1.917</v>
      </c>
      <c r="Z29" s="310" t="s">
        <v>143</v>
      </c>
      <c r="AA29" s="74" t="s">
        <v>143</v>
      </c>
      <c r="AB29" s="74" t="s">
        <v>143</v>
      </c>
      <c r="AC29" s="288" t="s">
        <v>143</v>
      </c>
    </row>
    <row r="30" spans="1:29" s="9" customFormat="1" ht="15.75">
      <c r="A30" s="18" t="s">
        <v>97</v>
      </c>
      <c r="B30" s="319" t="s">
        <v>209</v>
      </c>
      <c r="C30" s="343"/>
      <c r="D30" s="58"/>
      <c r="E30" s="58"/>
      <c r="F30" s="55">
        <f>F31+F36</f>
        <v>0</v>
      </c>
      <c r="G30" s="58"/>
      <c r="H30" s="58"/>
      <c r="I30" s="58"/>
      <c r="J30" s="58"/>
      <c r="K30" s="254">
        <f aca="true" t="shared" si="8" ref="K30:P30">K31+K36</f>
        <v>0</v>
      </c>
      <c r="L30" s="333">
        <f t="shared" si="8"/>
        <v>11.58400999</v>
      </c>
      <c r="M30" s="55">
        <f t="shared" si="8"/>
        <v>0.47094767000000004</v>
      </c>
      <c r="N30" s="55">
        <f t="shared" si="8"/>
        <v>4.03330738</v>
      </c>
      <c r="O30" s="55">
        <f t="shared" si="8"/>
        <v>6.20619456</v>
      </c>
      <c r="P30" s="303">
        <f t="shared" si="8"/>
        <v>0.87356038</v>
      </c>
      <c r="Q30" s="10"/>
      <c r="R30" s="74"/>
      <c r="S30" s="74"/>
      <c r="T30" s="55"/>
      <c r="U30" s="74"/>
      <c r="V30" s="74"/>
      <c r="W30" s="74"/>
      <c r="X30" s="74"/>
      <c r="Y30" s="254">
        <f>Y31+Y36</f>
        <v>0</v>
      </c>
      <c r="Z30" s="310"/>
      <c r="AA30" s="74"/>
      <c r="AB30" s="74"/>
      <c r="AC30" s="288"/>
    </row>
    <row r="31" spans="1:29" s="9" customFormat="1" ht="15.75">
      <c r="A31" s="10" t="s">
        <v>257</v>
      </c>
      <c r="B31" s="320" t="s">
        <v>36</v>
      </c>
      <c r="C31" s="343"/>
      <c r="D31" s="58"/>
      <c r="E31" s="58"/>
      <c r="F31" s="59"/>
      <c r="G31" s="58"/>
      <c r="H31" s="58"/>
      <c r="I31" s="58"/>
      <c r="J31" s="58"/>
      <c r="K31" s="255"/>
      <c r="L31" s="334">
        <f>L32</f>
        <v>8.38401</v>
      </c>
      <c r="M31" s="59">
        <f>M32</f>
        <v>0.262</v>
      </c>
      <c r="N31" s="59">
        <f>N32</f>
        <v>2.919</v>
      </c>
      <c r="O31" s="59">
        <f>O32</f>
        <v>4.5709800000000005</v>
      </c>
      <c r="P31" s="304">
        <f>SUM(P32:P32)</f>
        <v>0.63203</v>
      </c>
      <c r="Q31" s="10"/>
      <c r="R31" s="74"/>
      <c r="S31" s="74"/>
      <c r="T31" s="59"/>
      <c r="U31" s="74"/>
      <c r="V31" s="74"/>
      <c r="W31" s="74"/>
      <c r="X31" s="74"/>
      <c r="Y31" s="255">
        <f>SUM(Y32:Y32)</f>
        <v>0</v>
      </c>
      <c r="Z31" s="310"/>
      <c r="AA31" s="74"/>
      <c r="AB31" s="74"/>
      <c r="AC31" s="288"/>
    </row>
    <row r="32" spans="1:29" s="9" customFormat="1" ht="15.75">
      <c r="A32" s="18"/>
      <c r="B32" s="323" t="s">
        <v>46</v>
      </c>
      <c r="C32" s="344"/>
      <c r="D32" s="74"/>
      <c r="E32" s="74"/>
      <c r="F32" s="75"/>
      <c r="G32" s="75"/>
      <c r="H32" s="75"/>
      <c r="I32" s="75"/>
      <c r="J32" s="75"/>
      <c r="K32" s="290"/>
      <c r="L32" s="335">
        <f>SUM(L33:L35)</f>
        <v>8.38401</v>
      </c>
      <c r="M32" s="76">
        <f>SUM(M33:M35)</f>
        <v>0.262</v>
      </c>
      <c r="N32" s="76">
        <f>SUM(N33:N35)</f>
        <v>2.919</v>
      </c>
      <c r="O32" s="76">
        <f>SUM(O33:O35)</f>
        <v>4.5709800000000005</v>
      </c>
      <c r="P32" s="349">
        <f>SUM(P33:P35)</f>
        <v>0.63203</v>
      </c>
      <c r="Q32" s="10"/>
      <c r="R32" s="4"/>
      <c r="S32" s="4"/>
      <c r="T32" s="4"/>
      <c r="U32" s="4"/>
      <c r="V32" s="4"/>
      <c r="W32" s="4"/>
      <c r="X32" s="4"/>
      <c r="Y32" s="5"/>
      <c r="Z32" s="311"/>
      <c r="AA32" s="60"/>
      <c r="AB32" s="60"/>
      <c r="AC32" s="61"/>
    </row>
    <row r="33" spans="1:29" s="9" customFormat="1" ht="18.75" customHeight="1">
      <c r="A33" s="10" t="s">
        <v>265</v>
      </c>
      <c r="B33" s="321" t="s">
        <v>47</v>
      </c>
      <c r="C33" s="345">
        <v>1984</v>
      </c>
      <c r="D33" s="218">
        <v>23</v>
      </c>
      <c r="E33" s="58"/>
      <c r="F33" s="60"/>
      <c r="G33" s="58"/>
      <c r="H33" s="58"/>
      <c r="I33" s="58"/>
      <c r="J33" s="58"/>
      <c r="K33" s="61"/>
      <c r="L33" s="334">
        <f>SUM(M33:P33)</f>
        <v>3.06398</v>
      </c>
      <c r="M33" s="59">
        <v>0</v>
      </c>
      <c r="N33" s="59">
        <v>1.067</v>
      </c>
      <c r="O33" s="59">
        <v>1.76598</v>
      </c>
      <c r="P33" s="304">
        <v>0.231</v>
      </c>
      <c r="Q33" s="353"/>
      <c r="R33" s="59"/>
      <c r="S33" s="59"/>
      <c r="T33" s="59"/>
      <c r="U33" s="59"/>
      <c r="V33" s="59"/>
      <c r="W33" s="59"/>
      <c r="X33" s="59"/>
      <c r="Y33" s="255"/>
      <c r="Z33" s="310" t="s">
        <v>143</v>
      </c>
      <c r="AA33" s="74" t="s">
        <v>143</v>
      </c>
      <c r="AB33" s="74" t="s">
        <v>143</v>
      </c>
      <c r="AC33" s="288" t="s">
        <v>143</v>
      </c>
    </row>
    <row r="34" spans="1:29" s="9" customFormat="1" ht="18" customHeight="1">
      <c r="A34" s="10" t="s">
        <v>266</v>
      </c>
      <c r="B34" s="321" t="s">
        <v>289</v>
      </c>
      <c r="C34" s="345">
        <v>1984</v>
      </c>
      <c r="D34" s="218">
        <v>23</v>
      </c>
      <c r="E34" s="58"/>
      <c r="F34" s="60"/>
      <c r="G34" s="58"/>
      <c r="H34" s="58"/>
      <c r="I34" s="58"/>
      <c r="J34" s="58"/>
      <c r="K34" s="61"/>
      <c r="L34" s="336">
        <f>SUM(M34:P34)</f>
        <v>4.07003</v>
      </c>
      <c r="M34" s="59">
        <v>0.18</v>
      </c>
      <c r="N34" s="59">
        <v>1.417</v>
      </c>
      <c r="O34" s="59">
        <v>2.166</v>
      </c>
      <c r="P34" s="304">
        <v>0.30703</v>
      </c>
      <c r="Q34" s="353"/>
      <c r="R34" s="59"/>
      <c r="S34" s="59"/>
      <c r="T34" s="59"/>
      <c r="U34" s="59"/>
      <c r="V34" s="59"/>
      <c r="W34" s="59"/>
      <c r="X34" s="59"/>
      <c r="Y34" s="255"/>
      <c r="Z34" s="310" t="s">
        <v>143</v>
      </c>
      <c r="AA34" s="74" t="s">
        <v>143</v>
      </c>
      <c r="AB34" s="74" t="s">
        <v>143</v>
      </c>
      <c r="AC34" s="288" t="s">
        <v>143</v>
      </c>
    </row>
    <row r="35" spans="1:29" s="9" customFormat="1" ht="18.75" customHeight="1">
      <c r="A35" s="10" t="s">
        <v>267</v>
      </c>
      <c r="B35" s="321" t="s">
        <v>48</v>
      </c>
      <c r="C35" s="345">
        <v>1984</v>
      </c>
      <c r="D35" s="218">
        <v>23</v>
      </c>
      <c r="E35" s="58"/>
      <c r="F35" s="60"/>
      <c r="G35" s="58"/>
      <c r="H35" s="58"/>
      <c r="I35" s="58"/>
      <c r="J35" s="58"/>
      <c r="K35" s="61"/>
      <c r="L35" s="334">
        <f>SUM(M35:P35)</f>
        <v>1.2500000000000002</v>
      </c>
      <c r="M35" s="59">
        <v>0.082</v>
      </c>
      <c r="N35" s="59">
        <v>0.435</v>
      </c>
      <c r="O35" s="59">
        <v>0.639</v>
      </c>
      <c r="P35" s="304">
        <v>0.094</v>
      </c>
      <c r="Q35" s="353"/>
      <c r="R35" s="59"/>
      <c r="S35" s="59"/>
      <c r="T35" s="59"/>
      <c r="U35" s="59"/>
      <c r="V35" s="59"/>
      <c r="W35" s="59"/>
      <c r="X35" s="59"/>
      <c r="Y35" s="255"/>
      <c r="Z35" s="310" t="s">
        <v>143</v>
      </c>
      <c r="AA35" s="74" t="s">
        <v>143</v>
      </c>
      <c r="AB35" s="74" t="s">
        <v>143</v>
      </c>
      <c r="AC35" s="288" t="s">
        <v>143</v>
      </c>
    </row>
    <row r="36" spans="1:29" s="9" customFormat="1" ht="15.75">
      <c r="A36" s="10" t="s">
        <v>258</v>
      </c>
      <c r="B36" s="320" t="s">
        <v>37</v>
      </c>
      <c r="C36" s="313"/>
      <c r="D36" s="75"/>
      <c r="E36" s="75"/>
      <c r="F36" s="75"/>
      <c r="G36" s="75"/>
      <c r="H36" s="75"/>
      <c r="I36" s="75"/>
      <c r="J36" s="75"/>
      <c r="K36" s="290"/>
      <c r="L36" s="335">
        <f>L37</f>
        <v>3.19999999</v>
      </c>
      <c r="M36" s="76">
        <f>M37</f>
        <v>0.20894767</v>
      </c>
      <c r="N36" s="76">
        <f>N37</f>
        <v>1.11430738</v>
      </c>
      <c r="O36" s="76">
        <f>O37</f>
        <v>1.63521456</v>
      </c>
      <c r="P36" s="349">
        <f>P37</f>
        <v>0.24153038</v>
      </c>
      <c r="Q36" s="10"/>
      <c r="R36" s="4"/>
      <c r="S36" s="4"/>
      <c r="T36" s="4"/>
      <c r="U36" s="4"/>
      <c r="V36" s="4"/>
      <c r="W36" s="4"/>
      <c r="X36" s="4"/>
      <c r="Y36" s="5"/>
      <c r="Z36" s="311"/>
      <c r="AA36" s="60"/>
      <c r="AB36" s="60"/>
      <c r="AC36" s="61"/>
    </row>
    <row r="37" spans="1:29" s="9" customFormat="1" ht="31.5">
      <c r="A37" s="10" t="s">
        <v>268</v>
      </c>
      <c r="B37" s="321" t="s">
        <v>283</v>
      </c>
      <c r="C37" s="313"/>
      <c r="D37" s="75"/>
      <c r="E37" s="75"/>
      <c r="F37" s="75"/>
      <c r="G37" s="75"/>
      <c r="H37" s="75"/>
      <c r="I37" s="75"/>
      <c r="J37" s="75"/>
      <c r="K37" s="290"/>
      <c r="L37" s="334">
        <f>SUM(M37:P37)</f>
        <v>3.19999999</v>
      </c>
      <c r="M37" s="76">
        <v>0.20894767</v>
      </c>
      <c r="N37" s="76">
        <f>1.11430738</f>
        <v>1.11430738</v>
      </c>
      <c r="O37" s="76">
        <v>1.63521456</v>
      </c>
      <c r="P37" s="349">
        <v>0.24153038</v>
      </c>
      <c r="Q37" s="10"/>
      <c r="R37" s="4"/>
      <c r="S37" s="4"/>
      <c r="T37" s="4"/>
      <c r="U37" s="4"/>
      <c r="V37" s="4"/>
      <c r="W37" s="4"/>
      <c r="X37" s="4"/>
      <c r="Y37" s="5"/>
      <c r="Z37" s="310" t="s">
        <v>143</v>
      </c>
      <c r="AA37" s="74" t="s">
        <v>143</v>
      </c>
      <c r="AB37" s="74" t="s">
        <v>143</v>
      </c>
      <c r="AC37" s="288" t="s">
        <v>143</v>
      </c>
    </row>
    <row r="38" spans="1:29" s="9" customFormat="1" ht="15.75">
      <c r="A38" s="18"/>
      <c r="B38" s="319" t="s">
        <v>210</v>
      </c>
      <c r="C38" s="343"/>
      <c r="D38" s="58"/>
      <c r="E38" s="58"/>
      <c r="F38" s="55">
        <f>SUM(F39:F39)</f>
        <v>0</v>
      </c>
      <c r="G38" s="58"/>
      <c r="H38" s="58"/>
      <c r="I38" s="58"/>
      <c r="J38" s="58"/>
      <c r="K38" s="254">
        <f aca="true" t="shared" si="9" ref="K38:P38">SUM(K39:K39)</f>
        <v>0</v>
      </c>
      <c r="L38" s="333">
        <f t="shared" si="9"/>
        <v>0</v>
      </c>
      <c r="M38" s="55">
        <f t="shared" si="9"/>
        <v>0</v>
      </c>
      <c r="N38" s="55">
        <f t="shared" si="9"/>
        <v>0</v>
      </c>
      <c r="O38" s="55">
        <f t="shared" si="9"/>
        <v>0</v>
      </c>
      <c r="P38" s="303">
        <f t="shared" si="9"/>
        <v>0</v>
      </c>
      <c r="Q38" s="10"/>
      <c r="R38" s="74"/>
      <c r="S38" s="74"/>
      <c r="T38" s="55">
        <f>SUM(T39:T39)</f>
        <v>0</v>
      </c>
      <c r="U38" s="74"/>
      <c r="V38" s="74"/>
      <c r="W38" s="74"/>
      <c r="X38" s="74"/>
      <c r="Y38" s="254">
        <f>SUM(Y39:Y39)</f>
        <v>0</v>
      </c>
      <c r="Z38" s="310"/>
      <c r="AA38" s="74"/>
      <c r="AB38" s="74"/>
      <c r="AC38" s="288"/>
    </row>
    <row r="39" spans="1:29" s="9" customFormat="1" ht="15.75">
      <c r="A39" s="18"/>
      <c r="B39" s="324"/>
      <c r="C39" s="313"/>
      <c r="D39" s="75"/>
      <c r="E39" s="75"/>
      <c r="F39" s="75"/>
      <c r="G39" s="75"/>
      <c r="H39" s="75"/>
      <c r="I39" s="75"/>
      <c r="J39" s="75"/>
      <c r="K39" s="290"/>
      <c r="L39" s="335">
        <v>0</v>
      </c>
      <c r="M39" s="76">
        <v>0</v>
      </c>
      <c r="N39" s="76"/>
      <c r="O39" s="76"/>
      <c r="P39" s="349"/>
      <c r="Q39" s="10"/>
      <c r="R39" s="4"/>
      <c r="S39" s="4"/>
      <c r="T39" s="4"/>
      <c r="U39" s="4"/>
      <c r="V39" s="4"/>
      <c r="W39" s="4"/>
      <c r="X39" s="4"/>
      <c r="Y39" s="5"/>
      <c r="Z39" s="10"/>
      <c r="AA39" s="4"/>
      <c r="AB39" s="4"/>
      <c r="AC39" s="5"/>
    </row>
    <row r="40" spans="1:29" ht="21" customHeight="1">
      <c r="A40" s="18" t="s">
        <v>101</v>
      </c>
      <c r="B40" s="325" t="s">
        <v>52</v>
      </c>
      <c r="C40" s="313"/>
      <c r="D40" s="75"/>
      <c r="E40" s="75"/>
      <c r="F40" s="55"/>
      <c r="G40" s="75"/>
      <c r="H40" s="75"/>
      <c r="I40" s="75"/>
      <c r="J40" s="75"/>
      <c r="K40" s="254"/>
      <c r="L40" s="333">
        <f>SUM(L41:L41)</f>
        <v>1.08870216</v>
      </c>
      <c r="M40" s="55">
        <f>M41</f>
        <v>0</v>
      </c>
      <c r="N40" s="55">
        <f>N41</f>
        <v>0</v>
      </c>
      <c r="O40" s="55">
        <f>O41</f>
        <v>0</v>
      </c>
      <c r="P40" s="303">
        <f>P41</f>
        <v>1.08870216</v>
      </c>
      <c r="Q40" s="10"/>
      <c r="R40" s="4"/>
      <c r="S40" s="4"/>
      <c r="T40" s="55"/>
      <c r="U40" s="4"/>
      <c r="V40" s="4"/>
      <c r="W40" s="4"/>
      <c r="X40" s="4"/>
      <c r="Y40" s="254"/>
      <c r="Z40" s="10"/>
      <c r="AA40" s="4"/>
      <c r="AB40" s="4"/>
      <c r="AC40" s="5"/>
    </row>
    <row r="41" spans="1:29" ht="18" customHeight="1">
      <c r="A41" s="10" t="s">
        <v>102</v>
      </c>
      <c r="B41" s="324" t="s">
        <v>53</v>
      </c>
      <c r="C41" s="313"/>
      <c r="D41" s="75"/>
      <c r="E41" s="75"/>
      <c r="F41" s="59"/>
      <c r="G41" s="75"/>
      <c r="H41" s="75"/>
      <c r="I41" s="75"/>
      <c r="J41" s="75"/>
      <c r="K41" s="255"/>
      <c r="L41" s="334">
        <f>SUM(M41:P41)</f>
        <v>1.08870216</v>
      </c>
      <c r="M41" s="59">
        <v>0</v>
      </c>
      <c r="N41" s="59">
        <v>0</v>
      </c>
      <c r="O41" s="59">
        <v>0</v>
      </c>
      <c r="P41" s="304">
        <v>1.08870216</v>
      </c>
      <c r="Q41" s="10"/>
      <c r="R41" s="4"/>
      <c r="S41" s="4"/>
      <c r="T41" s="59"/>
      <c r="U41" s="4"/>
      <c r="V41" s="4"/>
      <c r="W41" s="4"/>
      <c r="X41" s="4"/>
      <c r="Y41" s="255"/>
      <c r="Z41" s="310" t="s">
        <v>143</v>
      </c>
      <c r="AA41" s="74" t="s">
        <v>143</v>
      </c>
      <c r="AB41" s="74" t="s">
        <v>143</v>
      </c>
      <c r="AC41" s="288" t="s">
        <v>143</v>
      </c>
    </row>
    <row r="42" spans="1:29" ht="21" customHeight="1">
      <c r="A42" s="18" t="s">
        <v>195</v>
      </c>
      <c r="B42" s="319" t="s">
        <v>151</v>
      </c>
      <c r="C42" s="313"/>
      <c r="D42" s="75"/>
      <c r="E42" s="75"/>
      <c r="F42" s="59"/>
      <c r="G42" s="75"/>
      <c r="H42" s="75"/>
      <c r="I42" s="75"/>
      <c r="J42" s="75"/>
      <c r="K42" s="255"/>
      <c r="L42" s="334"/>
      <c r="M42" s="59"/>
      <c r="N42" s="59"/>
      <c r="O42" s="59"/>
      <c r="P42" s="304"/>
      <c r="Q42" s="10"/>
      <c r="R42" s="4"/>
      <c r="S42" s="4"/>
      <c r="T42" s="59"/>
      <c r="U42" s="4"/>
      <c r="V42" s="4"/>
      <c r="W42" s="4"/>
      <c r="X42" s="4"/>
      <c r="Y42" s="255"/>
      <c r="Z42" s="10"/>
      <c r="AA42" s="4"/>
      <c r="AB42" s="4"/>
      <c r="AC42" s="5"/>
    </row>
    <row r="43" spans="1:29" ht="31.5">
      <c r="A43" s="10"/>
      <c r="B43" s="326" t="s">
        <v>54</v>
      </c>
      <c r="C43" s="313"/>
      <c r="D43" s="75"/>
      <c r="E43" s="75"/>
      <c r="F43" s="59"/>
      <c r="G43" s="75"/>
      <c r="H43" s="75"/>
      <c r="I43" s="75"/>
      <c r="J43" s="75"/>
      <c r="K43" s="255"/>
      <c r="L43" s="334"/>
      <c r="M43" s="59"/>
      <c r="N43" s="59"/>
      <c r="O43" s="59"/>
      <c r="P43" s="304"/>
      <c r="Q43" s="10"/>
      <c r="R43" s="4"/>
      <c r="S43" s="4"/>
      <c r="T43" s="59"/>
      <c r="U43" s="4"/>
      <c r="V43" s="4"/>
      <c r="W43" s="4"/>
      <c r="X43" s="4"/>
      <c r="Y43" s="255"/>
      <c r="Z43" s="10"/>
      <c r="AA43" s="4"/>
      <c r="AB43" s="4"/>
      <c r="AC43" s="5"/>
    </row>
    <row r="44" spans="1:29" ht="15.75">
      <c r="A44" s="10"/>
      <c r="B44" s="327"/>
      <c r="C44" s="313"/>
      <c r="D44" s="75"/>
      <c r="E44" s="75"/>
      <c r="F44" s="59"/>
      <c r="G44" s="75"/>
      <c r="H44" s="75"/>
      <c r="I44" s="75"/>
      <c r="J44" s="75"/>
      <c r="K44" s="255"/>
      <c r="L44" s="334"/>
      <c r="M44" s="59"/>
      <c r="N44" s="59"/>
      <c r="O44" s="59"/>
      <c r="P44" s="304"/>
      <c r="Q44" s="10"/>
      <c r="R44" s="4"/>
      <c r="S44" s="4"/>
      <c r="T44" s="59"/>
      <c r="U44" s="4"/>
      <c r="V44" s="4"/>
      <c r="W44" s="4"/>
      <c r="X44" s="4"/>
      <c r="Y44" s="255"/>
      <c r="Z44" s="10"/>
      <c r="AA44" s="4"/>
      <c r="AB44" s="4"/>
      <c r="AC44" s="5"/>
    </row>
    <row r="45" spans="1:29" ht="21" customHeight="1">
      <c r="A45" s="52">
        <v>2</v>
      </c>
      <c r="B45" s="183" t="s">
        <v>211</v>
      </c>
      <c r="C45" s="309"/>
      <c r="D45" s="73"/>
      <c r="E45" s="73"/>
      <c r="F45" s="53">
        <f>F46</f>
        <v>0</v>
      </c>
      <c r="G45" s="73"/>
      <c r="H45" s="73"/>
      <c r="I45" s="73"/>
      <c r="J45" s="73"/>
      <c r="K45" s="253">
        <f aca="true" t="shared" si="10" ref="K45:P45">K46</f>
        <v>0</v>
      </c>
      <c r="L45" s="332">
        <f t="shared" si="10"/>
        <v>2.46384</v>
      </c>
      <c r="M45" s="53">
        <f t="shared" si="10"/>
        <v>0.22</v>
      </c>
      <c r="N45" s="53">
        <f t="shared" si="10"/>
        <v>0.68</v>
      </c>
      <c r="O45" s="53">
        <f t="shared" si="10"/>
        <v>1.41384</v>
      </c>
      <c r="P45" s="302">
        <f t="shared" si="10"/>
        <v>0.15</v>
      </c>
      <c r="Q45" s="312"/>
      <c r="R45" s="72"/>
      <c r="S45" s="72"/>
      <c r="T45" s="53">
        <f>T46</f>
        <v>0.25</v>
      </c>
      <c r="U45" s="72"/>
      <c r="V45" s="72"/>
      <c r="W45" s="72"/>
      <c r="X45" s="72"/>
      <c r="Y45" s="253">
        <f>Y46</f>
        <v>0.3</v>
      </c>
      <c r="Z45" s="312"/>
      <c r="AA45" s="72"/>
      <c r="AB45" s="72"/>
      <c r="AC45" s="289"/>
    </row>
    <row r="46" spans="1:29" ht="21" customHeight="1">
      <c r="A46" s="10"/>
      <c r="B46" s="319" t="s">
        <v>200</v>
      </c>
      <c r="C46" s="310"/>
      <c r="D46" s="75"/>
      <c r="E46" s="75"/>
      <c r="F46" s="55">
        <f>F47+F59</f>
        <v>0</v>
      </c>
      <c r="G46" s="75"/>
      <c r="H46" s="75"/>
      <c r="I46" s="75"/>
      <c r="J46" s="75"/>
      <c r="K46" s="254">
        <f aca="true" t="shared" si="11" ref="K46:P46">K47+K59</f>
        <v>0</v>
      </c>
      <c r="L46" s="333">
        <f t="shared" si="11"/>
        <v>2.46384</v>
      </c>
      <c r="M46" s="55">
        <f t="shared" si="11"/>
        <v>0.22</v>
      </c>
      <c r="N46" s="55">
        <f t="shared" si="11"/>
        <v>0.68</v>
      </c>
      <c r="O46" s="55">
        <f t="shared" si="11"/>
        <v>1.41384</v>
      </c>
      <c r="P46" s="303">
        <f t="shared" si="11"/>
        <v>0.15</v>
      </c>
      <c r="Q46" s="10"/>
      <c r="R46" s="4"/>
      <c r="S46" s="4"/>
      <c r="T46" s="55">
        <f>T47+T59</f>
        <v>0.25</v>
      </c>
      <c r="U46" s="4"/>
      <c r="V46" s="4"/>
      <c r="W46" s="4"/>
      <c r="X46" s="4"/>
      <c r="Y46" s="254">
        <f>Y47+Y59</f>
        <v>0.3</v>
      </c>
      <c r="Z46" s="10"/>
      <c r="AA46" s="4"/>
      <c r="AB46" s="4"/>
      <c r="AC46" s="5"/>
    </row>
    <row r="47" spans="1:29" ht="15.75">
      <c r="A47" s="18" t="s">
        <v>76</v>
      </c>
      <c r="B47" s="319" t="s">
        <v>201</v>
      </c>
      <c r="C47" s="310"/>
      <c r="D47" s="75"/>
      <c r="E47" s="75"/>
      <c r="F47" s="55">
        <f>F48+F56</f>
        <v>0</v>
      </c>
      <c r="G47" s="75"/>
      <c r="H47" s="75"/>
      <c r="I47" s="75"/>
      <c r="J47" s="75"/>
      <c r="K47" s="254">
        <f aca="true" t="shared" si="12" ref="K47:P47">K48+K56</f>
        <v>0</v>
      </c>
      <c r="L47" s="333">
        <f t="shared" si="12"/>
        <v>2.46384</v>
      </c>
      <c r="M47" s="55">
        <f t="shared" si="12"/>
        <v>0.22</v>
      </c>
      <c r="N47" s="55">
        <f t="shared" si="12"/>
        <v>0.68</v>
      </c>
      <c r="O47" s="55">
        <f t="shared" si="12"/>
        <v>1.41384</v>
      </c>
      <c r="P47" s="303">
        <f t="shared" si="12"/>
        <v>0.15</v>
      </c>
      <c r="Q47" s="10"/>
      <c r="R47" s="4"/>
      <c r="S47" s="4"/>
      <c r="T47" s="55">
        <f>T48+T56</f>
        <v>0.25</v>
      </c>
      <c r="U47" s="4"/>
      <c r="V47" s="4"/>
      <c r="W47" s="4"/>
      <c r="X47" s="4"/>
      <c r="Y47" s="254">
        <f>Y48+Y56</f>
        <v>0.3</v>
      </c>
      <c r="Z47" s="10"/>
      <c r="AA47" s="4"/>
      <c r="AB47" s="4"/>
      <c r="AC47" s="5"/>
    </row>
    <row r="48" spans="1:29" ht="15.75">
      <c r="A48" s="18" t="s">
        <v>251</v>
      </c>
      <c r="B48" s="319" t="s">
        <v>202</v>
      </c>
      <c r="C48" s="310"/>
      <c r="D48" s="75"/>
      <c r="E48" s="75"/>
      <c r="F48" s="55">
        <f>F49+F53</f>
        <v>0</v>
      </c>
      <c r="G48" s="75"/>
      <c r="H48" s="75"/>
      <c r="I48" s="75"/>
      <c r="J48" s="75"/>
      <c r="K48" s="254">
        <f aca="true" t="shared" si="13" ref="K48:P48">K49+K53</f>
        <v>0</v>
      </c>
      <c r="L48" s="333">
        <f t="shared" si="13"/>
        <v>0</v>
      </c>
      <c r="M48" s="55">
        <f t="shared" si="13"/>
        <v>0</v>
      </c>
      <c r="N48" s="55">
        <f t="shared" si="13"/>
        <v>0</v>
      </c>
      <c r="O48" s="55">
        <f t="shared" si="13"/>
        <v>0</v>
      </c>
      <c r="P48" s="303">
        <f t="shared" si="13"/>
        <v>0</v>
      </c>
      <c r="Q48" s="10"/>
      <c r="R48" s="4"/>
      <c r="S48" s="4"/>
      <c r="T48" s="55">
        <f>T49+T53</f>
        <v>0</v>
      </c>
      <c r="U48" s="4"/>
      <c r="V48" s="4"/>
      <c r="W48" s="4"/>
      <c r="X48" s="4"/>
      <c r="Y48" s="254">
        <f>Y49+Y53</f>
        <v>0</v>
      </c>
      <c r="Z48" s="10"/>
      <c r="AA48" s="4"/>
      <c r="AB48" s="4"/>
      <c r="AC48" s="5"/>
    </row>
    <row r="49" spans="1:29" ht="15.75">
      <c r="A49" s="10"/>
      <c r="B49" s="320" t="s">
        <v>203</v>
      </c>
      <c r="C49" s="310"/>
      <c r="D49" s="75"/>
      <c r="E49" s="75"/>
      <c r="F49" s="59">
        <f>F50+F52</f>
        <v>0</v>
      </c>
      <c r="G49" s="75"/>
      <c r="H49" s="75"/>
      <c r="I49" s="75"/>
      <c r="J49" s="75"/>
      <c r="K49" s="255">
        <f aca="true" t="shared" si="14" ref="K49:P49">K50+K52</f>
        <v>0</v>
      </c>
      <c r="L49" s="334">
        <f t="shared" si="14"/>
        <v>0</v>
      </c>
      <c r="M49" s="59">
        <f t="shared" si="14"/>
        <v>0</v>
      </c>
      <c r="N49" s="59">
        <f t="shared" si="14"/>
        <v>0</v>
      </c>
      <c r="O49" s="59">
        <f t="shared" si="14"/>
        <v>0</v>
      </c>
      <c r="P49" s="304">
        <f t="shared" si="14"/>
        <v>0</v>
      </c>
      <c r="Q49" s="10"/>
      <c r="R49" s="4"/>
      <c r="S49" s="4"/>
      <c r="T49" s="59">
        <f>T50+T52</f>
        <v>0</v>
      </c>
      <c r="U49" s="4"/>
      <c r="V49" s="4"/>
      <c r="W49" s="4"/>
      <c r="X49" s="4"/>
      <c r="Y49" s="255">
        <f>Y50+Y52</f>
        <v>0</v>
      </c>
      <c r="Z49" s="10"/>
      <c r="AA49" s="4"/>
      <c r="AB49" s="4"/>
      <c r="AC49" s="5"/>
    </row>
    <row r="50" spans="1:29" ht="15.75">
      <c r="A50" s="10"/>
      <c r="B50" s="320" t="s">
        <v>204</v>
      </c>
      <c r="C50" s="310"/>
      <c r="D50" s="75"/>
      <c r="E50" s="75"/>
      <c r="F50" s="59">
        <f>SUM(F51:F51)</f>
        <v>0</v>
      </c>
      <c r="G50" s="75"/>
      <c r="H50" s="75"/>
      <c r="I50" s="75"/>
      <c r="J50" s="75"/>
      <c r="K50" s="255">
        <f aca="true" t="shared" si="15" ref="K50:P50">SUM(K51:K51)</f>
        <v>0</v>
      </c>
      <c r="L50" s="334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304">
        <f t="shared" si="15"/>
        <v>0</v>
      </c>
      <c r="Q50" s="10"/>
      <c r="R50" s="4"/>
      <c r="S50" s="4"/>
      <c r="T50" s="59">
        <f>SUM(T51:T51)</f>
        <v>0</v>
      </c>
      <c r="U50" s="4"/>
      <c r="V50" s="4"/>
      <c r="W50" s="4"/>
      <c r="X50" s="4"/>
      <c r="Y50" s="255">
        <f>SUM(Y51:Y51)</f>
        <v>0</v>
      </c>
      <c r="Z50" s="10"/>
      <c r="AA50" s="4"/>
      <c r="AB50" s="4"/>
      <c r="AC50" s="5"/>
    </row>
    <row r="51" spans="1:29" ht="36" customHeight="1">
      <c r="A51" s="10" t="s">
        <v>264</v>
      </c>
      <c r="B51" s="324" t="s">
        <v>32</v>
      </c>
      <c r="C51" s="310"/>
      <c r="D51" s="75"/>
      <c r="E51" s="75"/>
      <c r="F51" s="60"/>
      <c r="G51" s="75"/>
      <c r="H51" s="75"/>
      <c r="I51" s="75"/>
      <c r="J51" s="75"/>
      <c r="K51" s="255"/>
      <c r="L51" s="334">
        <f>SUM(M51:P51)</f>
        <v>0</v>
      </c>
      <c r="M51" s="59">
        <v>0</v>
      </c>
      <c r="N51" s="59">
        <v>0</v>
      </c>
      <c r="O51" s="59">
        <v>0</v>
      </c>
      <c r="P51" s="304">
        <v>0</v>
      </c>
      <c r="Q51" s="10"/>
      <c r="R51" s="4"/>
      <c r="S51" s="4"/>
      <c r="T51" s="59"/>
      <c r="U51" s="4"/>
      <c r="V51" s="4"/>
      <c r="W51" s="4"/>
      <c r="X51" s="4"/>
      <c r="Y51" s="255"/>
      <c r="Z51" s="310"/>
      <c r="AA51" s="74"/>
      <c r="AB51" s="74"/>
      <c r="AC51" s="288"/>
    </row>
    <row r="52" spans="1:29" ht="15.75">
      <c r="A52" s="10"/>
      <c r="B52" s="320" t="s">
        <v>205</v>
      </c>
      <c r="C52" s="310"/>
      <c r="D52" s="75"/>
      <c r="E52" s="75"/>
      <c r="F52" s="59"/>
      <c r="G52" s="75"/>
      <c r="H52" s="75"/>
      <c r="I52" s="75"/>
      <c r="J52" s="75"/>
      <c r="K52" s="255"/>
      <c r="L52" s="334"/>
      <c r="M52" s="59"/>
      <c r="N52" s="59"/>
      <c r="O52" s="59"/>
      <c r="P52" s="304"/>
      <c r="Q52" s="10"/>
      <c r="R52" s="4"/>
      <c r="S52" s="4"/>
      <c r="T52" s="59"/>
      <c r="U52" s="4"/>
      <c r="V52" s="4"/>
      <c r="W52" s="4"/>
      <c r="X52" s="4"/>
      <c r="Y52" s="255"/>
      <c r="Z52" s="10"/>
      <c r="AA52" s="4"/>
      <c r="AB52" s="4"/>
      <c r="AC52" s="5"/>
    </row>
    <row r="53" spans="1:29" ht="15.75">
      <c r="A53" s="10"/>
      <c r="B53" s="320" t="s">
        <v>206</v>
      </c>
      <c r="C53" s="310"/>
      <c r="D53" s="75"/>
      <c r="E53" s="75"/>
      <c r="F53" s="59">
        <f>F55+F54</f>
        <v>0</v>
      </c>
      <c r="G53" s="75"/>
      <c r="H53" s="75"/>
      <c r="I53" s="75"/>
      <c r="J53" s="75"/>
      <c r="K53" s="255">
        <f aca="true" t="shared" si="16" ref="K53:P53">K55+K54</f>
        <v>0</v>
      </c>
      <c r="L53" s="334">
        <f t="shared" si="16"/>
        <v>0</v>
      </c>
      <c r="M53" s="59">
        <f t="shared" si="16"/>
        <v>0</v>
      </c>
      <c r="N53" s="59">
        <f t="shared" si="16"/>
        <v>0</v>
      </c>
      <c r="O53" s="59">
        <f t="shared" si="16"/>
        <v>0</v>
      </c>
      <c r="P53" s="304">
        <f t="shared" si="16"/>
        <v>0</v>
      </c>
      <c r="Q53" s="10"/>
      <c r="R53" s="4"/>
      <c r="S53" s="4"/>
      <c r="T53" s="59">
        <f>T55+T54</f>
        <v>0</v>
      </c>
      <c r="U53" s="4"/>
      <c r="V53" s="4"/>
      <c r="W53" s="4"/>
      <c r="X53" s="4"/>
      <c r="Y53" s="255"/>
      <c r="Z53" s="10"/>
      <c r="AA53" s="4"/>
      <c r="AB53" s="4"/>
      <c r="AC53" s="5"/>
    </row>
    <row r="54" spans="1:29" ht="15.75">
      <c r="A54" s="10"/>
      <c r="B54" s="320" t="s">
        <v>207</v>
      </c>
      <c r="C54" s="313"/>
      <c r="D54" s="75"/>
      <c r="E54" s="75"/>
      <c r="F54" s="59"/>
      <c r="G54" s="75"/>
      <c r="H54" s="75"/>
      <c r="I54" s="75"/>
      <c r="J54" s="75"/>
      <c r="K54" s="255"/>
      <c r="L54" s="334"/>
      <c r="M54" s="59"/>
      <c r="N54" s="59"/>
      <c r="O54" s="59"/>
      <c r="P54" s="304"/>
      <c r="Q54" s="10"/>
      <c r="R54" s="4"/>
      <c r="S54" s="4"/>
      <c r="T54" s="59"/>
      <c r="U54" s="4"/>
      <c r="V54" s="4"/>
      <c r="W54" s="4"/>
      <c r="X54" s="4"/>
      <c r="Y54" s="255"/>
      <c r="Z54" s="10"/>
      <c r="AA54" s="4"/>
      <c r="AB54" s="4"/>
      <c r="AC54" s="5"/>
    </row>
    <row r="55" spans="1:29" ht="15.75">
      <c r="A55" s="18"/>
      <c r="B55" s="320" t="s">
        <v>208</v>
      </c>
      <c r="C55" s="313"/>
      <c r="D55" s="75"/>
      <c r="E55" s="75"/>
      <c r="F55" s="59"/>
      <c r="G55" s="75"/>
      <c r="H55" s="75"/>
      <c r="I55" s="75"/>
      <c r="J55" s="75"/>
      <c r="K55" s="255"/>
      <c r="L55" s="334"/>
      <c r="M55" s="59"/>
      <c r="N55" s="59"/>
      <c r="O55" s="59"/>
      <c r="P55" s="304"/>
      <c r="Q55" s="10"/>
      <c r="R55" s="75"/>
      <c r="S55" s="75"/>
      <c r="T55" s="59"/>
      <c r="U55" s="75"/>
      <c r="V55" s="75"/>
      <c r="W55" s="75"/>
      <c r="X55" s="75"/>
      <c r="Y55" s="255"/>
      <c r="Z55" s="313"/>
      <c r="AA55" s="75"/>
      <c r="AB55" s="75"/>
      <c r="AC55" s="290"/>
    </row>
    <row r="56" spans="1:29" ht="15.75">
      <c r="A56" s="18" t="s">
        <v>253</v>
      </c>
      <c r="B56" s="319" t="s">
        <v>209</v>
      </c>
      <c r="C56" s="313"/>
      <c r="D56" s="75"/>
      <c r="E56" s="75"/>
      <c r="F56" s="55">
        <f>F57</f>
        <v>0</v>
      </c>
      <c r="G56" s="75"/>
      <c r="H56" s="75"/>
      <c r="I56" s="75"/>
      <c r="J56" s="75"/>
      <c r="K56" s="254">
        <f aca="true" t="shared" si="17" ref="K56:P56">K57</f>
        <v>0</v>
      </c>
      <c r="L56" s="333">
        <f t="shared" si="17"/>
        <v>2.46384</v>
      </c>
      <c r="M56" s="55">
        <f t="shared" si="17"/>
        <v>0.22</v>
      </c>
      <c r="N56" s="55">
        <f t="shared" si="17"/>
        <v>0.68</v>
      </c>
      <c r="O56" s="55">
        <f t="shared" si="17"/>
        <v>1.41384</v>
      </c>
      <c r="P56" s="303">
        <f t="shared" si="17"/>
        <v>0.15</v>
      </c>
      <c r="Q56" s="10"/>
      <c r="R56" s="75"/>
      <c r="S56" s="75"/>
      <c r="T56" s="55">
        <f>T57</f>
        <v>0.25</v>
      </c>
      <c r="U56" s="75"/>
      <c r="V56" s="75"/>
      <c r="W56" s="75"/>
      <c r="X56" s="75"/>
      <c r="Y56" s="254">
        <f>Y57</f>
        <v>0.3</v>
      </c>
      <c r="Z56" s="313"/>
      <c r="AA56" s="75"/>
      <c r="AB56" s="75"/>
      <c r="AC56" s="290"/>
    </row>
    <row r="57" spans="1:29" ht="18" customHeight="1">
      <c r="A57" s="10"/>
      <c r="B57" s="320" t="s">
        <v>37</v>
      </c>
      <c r="C57" s="313"/>
      <c r="D57" s="75"/>
      <c r="E57" s="75"/>
      <c r="F57" s="59">
        <f>F58</f>
        <v>0</v>
      </c>
      <c r="G57" s="75"/>
      <c r="H57" s="75"/>
      <c r="I57" s="75"/>
      <c r="J57" s="75"/>
      <c r="K57" s="255"/>
      <c r="L57" s="334">
        <f>L58</f>
        <v>2.46384</v>
      </c>
      <c r="M57" s="59">
        <f>M58</f>
        <v>0.22</v>
      </c>
      <c r="N57" s="59">
        <f>N58</f>
        <v>0.68</v>
      </c>
      <c r="O57" s="59">
        <f>O58</f>
        <v>1.41384</v>
      </c>
      <c r="P57" s="304">
        <f>P58</f>
        <v>0.15</v>
      </c>
      <c r="Q57" s="10"/>
      <c r="R57" s="4"/>
      <c r="S57" s="4"/>
      <c r="T57" s="59">
        <f>T58</f>
        <v>0.25</v>
      </c>
      <c r="U57" s="4"/>
      <c r="V57" s="4"/>
      <c r="W57" s="4"/>
      <c r="X57" s="4"/>
      <c r="Y57" s="255">
        <f>Y58</f>
        <v>0.3</v>
      </c>
      <c r="Z57" s="10"/>
      <c r="AA57" s="4"/>
      <c r="AB57" s="4"/>
      <c r="AC57" s="5"/>
    </row>
    <row r="58" spans="1:29" ht="28.5" customHeight="1">
      <c r="A58" s="10" t="s">
        <v>254</v>
      </c>
      <c r="B58" s="321" t="s">
        <v>66</v>
      </c>
      <c r="C58" s="313"/>
      <c r="D58" s="75"/>
      <c r="E58" s="75"/>
      <c r="F58" s="59"/>
      <c r="G58" s="75"/>
      <c r="H58" s="75"/>
      <c r="I58" s="75"/>
      <c r="J58" s="75"/>
      <c r="K58" s="255"/>
      <c r="L58" s="334">
        <f>SUM(M58:P58)</f>
        <v>2.46384</v>
      </c>
      <c r="M58" s="59">
        <v>0.22</v>
      </c>
      <c r="N58" s="59">
        <v>0.68</v>
      </c>
      <c r="O58" s="59">
        <v>1.41384</v>
      </c>
      <c r="P58" s="304">
        <v>0.15</v>
      </c>
      <c r="Q58" s="354">
        <v>2016</v>
      </c>
      <c r="R58" s="175">
        <v>23</v>
      </c>
      <c r="S58" s="4" t="s">
        <v>275</v>
      </c>
      <c r="T58" s="59">
        <v>0.25</v>
      </c>
      <c r="U58" s="175">
        <v>2016</v>
      </c>
      <c r="V58" s="175">
        <v>33</v>
      </c>
      <c r="W58" s="175" t="s">
        <v>290</v>
      </c>
      <c r="X58" s="74" t="s">
        <v>281</v>
      </c>
      <c r="Y58" s="255">
        <v>0.3</v>
      </c>
      <c r="Z58" s="310" t="s">
        <v>143</v>
      </c>
      <c r="AA58" s="74" t="s">
        <v>143</v>
      </c>
      <c r="AB58" s="74" t="s">
        <v>143</v>
      </c>
      <c r="AC58" s="288" t="s">
        <v>143</v>
      </c>
    </row>
    <row r="59" spans="1:29" ht="15.75">
      <c r="A59" s="10"/>
      <c r="B59" s="319" t="s">
        <v>210</v>
      </c>
      <c r="C59" s="313"/>
      <c r="D59" s="75"/>
      <c r="E59" s="75"/>
      <c r="F59" s="55">
        <f>SUM(F60:F60)</f>
        <v>0</v>
      </c>
      <c r="G59" s="75"/>
      <c r="H59" s="75"/>
      <c r="I59" s="75"/>
      <c r="J59" s="75"/>
      <c r="K59" s="254">
        <f aca="true" t="shared" si="18" ref="K59:P59">SUM(K60:K60)</f>
        <v>0</v>
      </c>
      <c r="L59" s="333">
        <f t="shared" si="18"/>
        <v>0</v>
      </c>
      <c r="M59" s="55">
        <f t="shared" si="18"/>
        <v>0</v>
      </c>
      <c r="N59" s="55">
        <f t="shared" si="18"/>
        <v>0</v>
      </c>
      <c r="O59" s="55">
        <f t="shared" si="18"/>
        <v>0</v>
      </c>
      <c r="P59" s="303">
        <f t="shared" si="18"/>
        <v>0</v>
      </c>
      <c r="Q59" s="10"/>
      <c r="R59" s="75"/>
      <c r="S59" s="75"/>
      <c r="T59" s="55">
        <f>SUM(T60:T60)</f>
        <v>0</v>
      </c>
      <c r="U59" s="75"/>
      <c r="V59" s="75"/>
      <c r="W59" s="75"/>
      <c r="X59" s="75"/>
      <c r="Y59" s="254">
        <f>SUM(Y60:Y60)</f>
        <v>0</v>
      </c>
      <c r="Z59" s="313"/>
      <c r="AA59" s="75"/>
      <c r="AB59" s="75"/>
      <c r="AC59" s="290"/>
    </row>
    <row r="60" spans="1:29" ht="15.75">
      <c r="A60" s="18"/>
      <c r="B60" s="324"/>
      <c r="C60" s="313"/>
      <c r="D60" s="75"/>
      <c r="E60" s="75"/>
      <c r="F60" s="75"/>
      <c r="G60" s="75"/>
      <c r="H60" s="75"/>
      <c r="I60" s="75"/>
      <c r="J60" s="75"/>
      <c r="K60" s="290"/>
      <c r="L60" s="335"/>
      <c r="M60" s="76"/>
      <c r="N60" s="76"/>
      <c r="O60" s="76"/>
      <c r="P60" s="349"/>
      <c r="Q60" s="10"/>
      <c r="R60" s="4"/>
      <c r="S60" s="4"/>
      <c r="T60" s="4"/>
      <c r="U60" s="4"/>
      <c r="V60" s="4"/>
      <c r="W60" s="4"/>
      <c r="X60" s="4"/>
      <c r="Y60" s="5"/>
      <c r="Z60" s="311"/>
      <c r="AA60" s="60"/>
      <c r="AB60" s="60"/>
      <c r="AC60" s="61"/>
    </row>
    <row r="61" spans="1:29" ht="39.75" customHeight="1">
      <c r="A61" s="225">
        <v>3</v>
      </c>
      <c r="B61" s="183" t="s">
        <v>224</v>
      </c>
      <c r="C61" s="314"/>
      <c r="D61" s="231"/>
      <c r="E61" s="231"/>
      <c r="F61" s="53">
        <f>F62</f>
        <v>0</v>
      </c>
      <c r="G61" s="231"/>
      <c r="H61" s="231"/>
      <c r="I61" s="231"/>
      <c r="J61" s="231"/>
      <c r="K61" s="253"/>
      <c r="L61" s="332">
        <f>L62</f>
        <v>0.39295588159999995</v>
      </c>
      <c r="M61" s="53">
        <f>M62</f>
        <v>0</v>
      </c>
      <c r="N61" s="53">
        <f>N62</f>
        <v>0</v>
      </c>
      <c r="O61" s="53">
        <f>O62</f>
        <v>0.37136679159999997</v>
      </c>
      <c r="P61" s="302">
        <f>P62</f>
        <v>0.02158909</v>
      </c>
      <c r="Q61" s="314"/>
      <c r="R61" s="231"/>
      <c r="S61" s="231"/>
      <c r="T61" s="53">
        <f>T62</f>
        <v>0</v>
      </c>
      <c r="U61" s="231"/>
      <c r="V61" s="231"/>
      <c r="W61" s="231"/>
      <c r="X61" s="231"/>
      <c r="Y61" s="253">
        <f>Y62</f>
        <v>0.847</v>
      </c>
      <c r="Z61" s="314"/>
      <c r="AA61" s="231"/>
      <c r="AB61" s="231"/>
      <c r="AC61" s="291"/>
    </row>
    <row r="62" spans="1:29" s="125" customFormat="1" ht="15.75">
      <c r="A62" s="122" t="s">
        <v>252</v>
      </c>
      <c r="B62" s="319" t="s">
        <v>202</v>
      </c>
      <c r="C62" s="315"/>
      <c r="D62" s="216"/>
      <c r="E62" s="216"/>
      <c r="F62" s="184">
        <f>SUM(F63:F63)</f>
        <v>0</v>
      </c>
      <c r="G62" s="216"/>
      <c r="H62" s="216"/>
      <c r="I62" s="216"/>
      <c r="J62" s="216"/>
      <c r="K62" s="346">
        <f>SUM(K63:K63)</f>
        <v>0</v>
      </c>
      <c r="L62" s="337">
        <f>SUM(M62:P62)</f>
        <v>0.39295588159999995</v>
      </c>
      <c r="M62" s="184">
        <f>SUM(M63:M63)</f>
        <v>0</v>
      </c>
      <c r="N62" s="184">
        <f>SUM(N63:N63)</f>
        <v>0</v>
      </c>
      <c r="O62" s="184">
        <f>SUM(O63:O63)</f>
        <v>0.37136679159999997</v>
      </c>
      <c r="P62" s="305">
        <f>SUM(P63:P63)</f>
        <v>0.02158909</v>
      </c>
      <c r="Q62" s="315"/>
      <c r="R62" s="216"/>
      <c r="S62" s="216"/>
      <c r="T62" s="184">
        <f>SUM(T63:T63)</f>
        <v>0</v>
      </c>
      <c r="U62" s="216"/>
      <c r="V62" s="216"/>
      <c r="W62" s="216"/>
      <c r="X62" s="216"/>
      <c r="Y62" s="346">
        <f>SUM(Y63:Y63)</f>
        <v>0.847</v>
      </c>
      <c r="Z62" s="315"/>
      <c r="AA62" s="216"/>
      <c r="AB62" s="216"/>
      <c r="AC62" s="292"/>
    </row>
    <row r="63" spans="1:29" s="125" customFormat="1" ht="31.5">
      <c r="A63" s="114" t="s">
        <v>234</v>
      </c>
      <c r="B63" s="185" t="s">
        <v>226</v>
      </c>
      <c r="C63" s="315"/>
      <c r="D63" s="216"/>
      <c r="E63" s="216"/>
      <c r="F63" s="176"/>
      <c r="G63" s="216"/>
      <c r="H63" s="216"/>
      <c r="I63" s="216"/>
      <c r="J63" s="216"/>
      <c r="K63" s="256"/>
      <c r="L63" s="336">
        <f>SUM(M63:P63)</f>
        <v>0.39295588159999995</v>
      </c>
      <c r="M63" s="176">
        <v>0</v>
      </c>
      <c r="N63" s="176">
        <v>0</v>
      </c>
      <c r="O63" s="176">
        <f>0.31471762*1.18</f>
        <v>0.37136679159999997</v>
      </c>
      <c r="P63" s="306">
        <v>0.02158909</v>
      </c>
      <c r="Q63" s="315"/>
      <c r="R63" s="216"/>
      <c r="S63" s="216"/>
      <c r="T63" s="176"/>
      <c r="U63" s="216">
        <v>2016</v>
      </c>
      <c r="V63" s="216">
        <v>33</v>
      </c>
      <c r="W63" s="217" t="s">
        <v>284</v>
      </c>
      <c r="X63" s="181" t="s">
        <v>269</v>
      </c>
      <c r="Y63" s="256">
        <v>0.847</v>
      </c>
      <c r="Z63" s="310" t="s">
        <v>143</v>
      </c>
      <c r="AA63" s="74" t="s">
        <v>143</v>
      </c>
      <c r="AB63" s="74" t="s">
        <v>143</v>
      </c>
      <c r="AC63" s="288" t="s">
        <v>143</v>
      </c>
    </row>
    <row r="64" spans="1:29" ht="16.5" customHeight="1">
      <c r="A64" s="293">
        <v>4</v>
      </c>
      <c r="B64" s="328" t="s">
        <v>225</v>
      </c>
      <c r="C64" s="316"/>
      <c r="D64" s="232"/>
      <c r="E64" s="232"/>
      <c r="F64" s="232"/>
      <c r="G64" s="232"/>
      <c r="H64" s="232"/>
      <c r="I64" s="232"/>
      <c r="J64" s="232"/>
      <c r="K64" s="294"/>
      <c r="L64" s="338">
        <f>L65</f>
        <v>0</v>
      </c>
      <c r="M64" s="233">
        <f>M65</f>
        <v>0</v>
      </c>
      <c r="N64" s="233">
        <f>N65</f>
        <v>0</v>
      </c>
      <c r="O64" s="233">
        <f>O65</f>
        <v>0</v>
      </c>
      <c r="P64" s="350">
        <f>P65</f>
        <v>0</v>
      </c>
      <c r="Q64" s="316"/>
      <c r="R64" s="232"/>
      <c r="S64" s="232"/>
      <c r="T64" s="232"/>
      <c r="U64" s="232"/>
      <c r="V64" s="232"/>
      <c r="W64" s="232"/>
      <c r="X64" s="232"/>
      <c r="Y64" s="294"/>
      <c r="Z64" s="316"/>
      <c r="AA64" s="232"/>
      <c r="AB64" s="232"/>
      <c r="AC64" s="294"/>
    </row>
    <row r="65" spans="1:29" ht="16.5" thickBot="1">
      <c r="A65" s="295"/>
      <c r="B65" s="329"/>
      <c r="C65" s="347"/>
      <c r="D65" s="296"/>
      <c r="E65" s="296"/>
      <c r="F65" s="296"/>
      <c r="G65" s="296"/>
      <c r="H65" s="296"/>
      <c r="I65" s="296"/>
      <c r="J65" s="296"/>
      <c r="K65" s="348"/>
      <c r="L65" s="339"/>
      <c r="M65" s="296"/>
      <c r="N65" s="297"/>
      <c r="O65" s="297"/>
      <c r="P65" s="351"/>
      <c r="Q65" s="347"/>
      <c r="R65" s="296"/>
      <c r="S65" s="296"/>
      <c r="T65" s="296"/>
      <c r="U65" s="296"/>
      <c r="V65" s="296"/>
      <c r="W65" s="296"/>
      <c r="X65" s="296"/>
      <c r="Y65" s="348"/>
      <c r="Z65" s="317" t="s">
        <v>143</v>
      </c>
      <c r="AA65" s="298" t="s">
        <v>143</v>
      </c>
      <c r="AB65" s="298" t="s">
        <v>143</v>
      </c>
      <c r="AC65" s="299" t="s">
        <v>143</v>
      </c>
    </row>
    <row r="67" ht="15.75">
      <c r="B67" s="1" t="s">
        <v>287</v>
      </c>
    </row>
    <row r="68" spans="2:15" ht="15.75">
      <c r="B68" s="1" t="s">
        <v>288</v>
      </c>
      <c r="O68" s="490"/>
    </row>
    <row r="70" ht="15.75">
      <c r="O70" s="267"/>
    </row>
  </sheetData>
  <sheetProtection/>
  <autoFilter ref="A18:AB61"/>
  <mergeCells count="19">
    <mergeCell ref="Q17:T17"/>
    <mergeCell ref="X8:AC8"/>
    <mergeCell ref="A12:Y12"/>
    <mergeCell ref="C16:K16"/>
    <mergeCell ref="A14:H14"/>
    <mergeCell ref="Z9:AC9"/>
    <mergeCell ref="Z10:AC10"/>
    <mergeCell ref="B16:B17"/>
    <mergeCell ref="L16:P17"/>
    <mergeCell ref="Q16:Y16"/>
    <mergeCell ref="A16:A17"/>
    <mergeCell ref="U17:Y17"/>
    <mergeCell ref="Z16:AC16"/>
    <mergeCell ref="Z17:Z18"/>
    <mergeCell ref="AA17:AA18"/>
    <mergeCell ref="AB17:AB18"/>
    <mergeCell ref="AC17:AC18"/>
    <mergeCell ref="C17:F17"/>
    <mergeCell ref="G17:K17"/>
  </mergeCells>
  <printOptions/>
  <pageMargins left="0.35433070866141736" right="0.2362204724409449" top="0.35433070866141736" bottom="0.35433070866141736" header="0.31496062992125984" footer="0.31496062992125984"/>
  <pageSetup fitToHeight="1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4"/>
  <sheetViews>
    <sheetView zoomScale="70" zoomScaleNormal="70" zoomScalePageLayoutView="0" workbookViewId="0" topLeftCell="G1">
      <selection activeCell="W8" sqref="W8"/>
    </sheetView>
  </sheetViews>
  <sheetFormatPr defaultColWidth="9.00390625" defaultRowHeight="15.75" outlineLevelRow="1"/>
  <cols>
    <col min="1" max="1" width="11.125" style="1" customWidth="1"/>
    <col min="2" max="2" width="92.25390625" style="1" customWidth="1"/>
    <col min="3" max="6" width="10.00390625" style="1" customWidth="1"/>
    <col min="7" max="7" width="10.25390625" style="1" customWidth="1"/>
    <col min="8" max="12" width="10.00390625" style="1" customWidth="1"/>
    <col min="13" max="14" width="10.125" style="1" customWidth="1"/>
    <col min="15" max="15" width="9.875" style="1" customWidth="1"/>
    <col min="16" max="16" width="10.00390625" style="1" customWidth="1"/>
    <col min="17" max="18" width="10.50390625" style="1" customWidth="1"/>
    <col min="19" max="19" width="11.375" style="1" customWidth="1"/>
    <col min="20" max="20" width="11.00390625" style="1" customWidth="1"/>
    <col min="21" max="21" width="10.875" style="1" customWidth="1"/>
    <col min="22" max="22" width="11.125" style="1" customWidth="1"/>
    <col min="23" max="25" width="14.75390625" style="1" customWidth="1"/>
    <col min="26" max="26" width="18.50390625" style="1" customWidth="1"/>
    <col min="27" max="16384" width="9.00390625" style="1" customWidth="1"/>
  </cols>
  <sheetData>
    <row r="1" spans="1:26" s="30" customFormat="1" ht="23.25">
      <c r="A1" s="36"/>
      <c r="V1" s="32"/>
      <c r="W1" s="32"/>
      <c r="X1" s="32"/>
      <c r="Y1" s="32"/>
      <c r="Z1" s="493" t="s">
        <v>356</v>
      </c>
    </row>
    <row r="2" spans="1:26" s="30" customFormat="1" ht="23.25">
      <c r="A2" s="36"/>
      <c r="V2" s="32"/>
      <c r="W2" s="32"/>
      <c r="X2" s="32"/>
      <c r="Y2" s="32"/>
      <c r="Z2" s="493" t="s">
        <v>352</v>
      </c>
    </row>
    <row r="3" spans="1:26" s="30" customFormat="1" ht="23.25">
      <c r="A3" s="36"/>
      <c r="V3" s="32"/>
      <c r="W3" s="32"/>
      <c r="X3" s="32"/>
      <c r="Y3" s="32"/>
      <c r="Z3" s="493" t="s">
        <v>353</v>
      </c>
    </row>
    <row r="4" spans="1:26" s="30" customFormat="1" ht="23.25">
      <c r="A4" s="36"/>
      <c r="V4" s="32"/>
      <c r="W4" s="32"/>
      <c r="X4" s="32"/>
      <c r="Y4" s="32"/>
      <c r="Z4" s="493" t="s">
        <v>354</v>
      </c>
    </row>
    <row r="5" spans="1:26" s="30" customFormat="1" ht="12.75" customHeight="1">
      <c r="A5" s="36"/>
      <c r="U5" s="31"/>
      <c r="V5" s="31"/>
      <c r="W5" s="31"/>
      <c r="X5" s="31"/>
      <c r="Y5" s="31"/>
      <c r="Z5" s="186"/>
    </row>
    <row r="6" spans="2:26" s="30" customFormat="1" ht="23.25">
      <c r="B6" s="117"/>
      <c r="U6" s="31"/>
      <c r="V6" s="31"/>
      <c r="W6" s="31"/>
      <c r="X6" s="31"/>
      <c r="Z6" s="32" t="s">
        <v>43</v>
      </c>
    </row>
    <row r="7" spans="1:26" s="30" customFormat="1" ht="45.75" customHeight="1">
      <c r="A7" s="36"/>
      <c r="B7" s="36"/>
      <c r="U7" s="31"/>
      <c r="V7" s="720" t="s">
        <v>642</v>
      </c>
      <c r="W7" s="721"/>
      <c r="X7" s="721"/>
      <c r="Y7" s="721"/>
      <c r="Z7" s="721"/>
    </row>
    <row r="8" spans="1:26" s="30" customFormat="1" ht="33.75" customHeight="1">
      <c r="A8" s="36"/>
      <c r="B8" s="36"/>
      <c r="U8" s="398"/>
      <c r="V8" s="398"/>
      <c r="W8" s="398"/>
      <c r="X8" s="398"/>
      <c r="Z8" s="32" t="s">
        <v>639</v>
      </c>
    </row>
    <row r="9" spans="1:26" s="30" customFormat="1" ht="23.25">
      <c r="A9" s="36"/>
      <c r="B9" s="36"/>
      <c r="U9" s="31"/>
      <c r="V9" s="31"/>
      <c r="W9" s="31"/>
      <c r="X9" s="31"/>
      <c r="Z9" s="32" t="s">
        <v>338</v>
      </c>
    </row>
    <row r="10" spans="1:26" s="30" customFormat="1" ht="23.25">
      <c r="A10" s="36"/>
      <c r="B10" s="36"/>
      <c r="U10" s="31"/>
      <c r="V10" s="31"/>
      <c r="W10" s="31"/>
      <c r="X10" s="31"/>
      <c r="Z10" s="32" t="s">
        <v>177</v>
      </c>
    </row>
    <row r="11" spans="1:26" s="30" customFormat="1" ht="23.25">
      <c r="A11" s="722" t="s">
        <v>128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35"/>
      <c r="X11" s="35"/>
      <c r="Y11" s="35"/>
      <c r="Z11" s="35"/>
    </row>
    <row r="12" spans="1:8" s="30" customFormat="1" ht="23.25">
      <c r="A12" s="765" t="s">
        <v>640</v>
      </c>
      <c r="B12" s="765"/>
      <c r="C12" s="765"/>
      <c r="D12" s="765"/>
      <c r="E12" s="765"/>
      <c r="F12" s="765"/>
      <c r="G12" s="765"/>
      <c r="H12" s="765"/>
    </row>
    <row r="13" ht="16.5" customHeight="1" thickBot="1">
      <c r="A13" s="399"/>
    </row>
    <row r="14" spans="1:26" ht="21.75" customHeight="1" hidden="1" outlineLevel="1">
      <c r="A14" s="9"/>
      <c r="C14" s="77">
        <v>19.9</v>
      </c>
      <c r="D14" s="77">
        <v>40.87</v>
      </c>
      <c r="E14" s="77">
        <v>26.233999999999995</v>
      </c>
      <c r="F14" s="77">
        <v>40.9</v>
      </c>
      <c r="G14" s="77">
        <v>177.18</v>
      </c>
      <c r="H14" s="77">
        <v>15.956000000000001</v>
      </c>
      <c r="I14" s="77">
        <v>43.3</v>
      </c>
      <c r="J14" s="77">
        <v>64.596</v>
      </c>
      <c r="K14" s="77">
        <v>99.75</v>
      </c>
      <c r="L14" s="77">
        <v>38.875</v>
      </c>
      <c r="M14" s="77">
        <v>19.9</v>
      </c>
      <c r="N14" s="77">
        <v>0.65</v>
      </c>
      <c r="O14" s="77">
        <v>23.91</v>
      </c>
      <c r="P14" s="77">
        <v>0.56</v>
      </c>
      <c r="Q14" s="77">
        <v>177.18</v>
      </c>
      <c r="R14" s="77">
        <v>13.985</v>
      </c>
      <c r="S14" s="77">
        <v>43.3</v>
      </c>
      <c r="T14" s="77">
        <v>33.484</v>
      </c>
      <c r="U14" s="77">
        <v>99.75</v>
      </c>
      <c r="V14" s="77">
        <v>26.806</v>
      </c>
      <c r="W14" s="77"/>
      <c r="X14" s="77"/>
      <c r="Y14" s="77"/>
      <c r="Z14" s="77"/>
    </row>
    <row r="15" spans="1:26" ht="21.75" customHeight="1" hidden="1" outlineLevel="1">
      <c r="A15" s="9"/>
      <c r="C15" s="77">
        <f>C14-C21</f>
        <v>19.63</v>
      </c>
      <c r="D15" s="77">
        <f aca="true" t="shared" si="0" ref="D15:V15">D14-D21</f>
        <v>40.87</v>
      </c>
      <c r="E15" s="77">
        <f t="shared" si="0"/>
        <v>24.333999999999996</v>
      </c>
      <c r="F15" s="77">
        <f t="shared" si="0"/>
        <v>40.9</v>
      </c>
      <c r="G15" s="77">
        <f t="shared" si="0"/>
        <v>176.94</v>
      </c>
      <c r="H15" s="77">
        <f t="shared" si="0"/>
        <v>14.906</v>
      </c>
      <c r="I15" s="77">
        <f t="shared" si="0"/>
        <v>38.635999999999996</v>
      </c>
      <c r="J15" s="77">
        <f t="shared" si="0"/>
        <v>64.346</v>
      </c>
      <c r="K15" s="77">
        <f t="shared" si="0"/>
        <v>95.34</v>
      </c>
      <c r="L15" s="77">
        <f t="shared" si="0"/>
        <v>38.125</v>
      </c>
      <c r="M15" s="77">
        <f t="shared" si="0"/>
        <v>19.63</v>
      </c>
      <c r="N15" s="77">
        <f t="shared" si="0"/>
        <v>0.65</v>
      </c>
      <c r="O15" s="77">
        <f t="shared" si="0"/>
        <v>22.01</v>
      </c>
      <c r="P15" s="77">
        <f t="shared" si="0"/>
        <v>0.56</v>
      </c>
      <c r="Q15" s="77">
        <f t="shared" si="0"/>
        <v>177.18</v>
      </c>
      <c r="R15" s="77">
        <f t="shared" si="0"/>
        <v>13.985</v>
      </c>
      <c r="S15" s="77">
        <f t="shared" si="0"/>
        <v>39.782999999999994</v>
      </c>
      <c r="T15" s="77">
        <f t="shared" si="0"/>
        <v>33.484</v>
      </c>
      <c r="U15" s="77">
        <f t="shared" si="0"/>
        <v>99.75</v>
      </c>
      <c r="V15" s="77">
        <f t="shared" si="0"/>
        <v>26.806</v>
      </c>
      <c r="W15" s="77"/>
      <c r="X15" s="77"/>
      <c r="Y15" s="77"/>
      <c r="Z15" s="77"/>
    </row>
    <row r="16" spans="1:26" ht="24.75" customHeight="1" collapsed="1">
      <c r="A16" s="723" t="s">
        <v>71</v>
      </c>
      <c r="B16" s="726" t="s">
        <v>231</v>
      </c>
      <c r="C16" s="771" t="s">
        <v>98</v>
      </c>
      <c r="D16" s="771"/>
      <c r="E16" s="771"/>
      <c r="F16" s="771"/>
      <c r="G16" s="771"/>
      <c r="H16" s="771"/>
      <c r="I16" s="771"/>
      <c r="J16" s="771"/>
      <c r="K16" s="771"/>
      <c r="L16" s="771"/>
      <c r="M16" s="771" t="s">
        <v>339</v>
      </c>
      <c r="N16" s="771"/>
      <c r="O16" s="771"/>
      <c r="P16" s="771"/>
      <c r="Q16" s="771"/>
      <c r="R16" s="771"/>
      <c r="S16" s="771"/>
      <c r="T16" s="771"/>
      <c r="U16" s="771"/>
      <c r="V16" s="772"/>
      <c r="W16" s="733" t="s">
        <v>138</v>
      </c>
      <c r="X16" s="734"/>
      <c r="Y16" s="734"/>
      <c r="Z16" s="735"/>
    </row>
    <row r="17" spans="1:26" ht="32.25" customHeight="1">
      <c r="A17" s="724"/>
      <c r="B17" s="727"/>
      <c r="C17" s="753" t="s">
        <v>107</v>
      </c>
      <c r="D17" s="753"/>
      <c r="E17" s="753"/>
      <c r="F17" s="753"/>
      <c r="G17" s="753"/>
      <c r="H17" s="753"/>
      <c r="I17" s="753"/>
      <c r="J17" s="753"/>
      <c r="K17" s="753"/>
      <c r="L17" s="753"/>
      <c r="M17" s="753" t="s">
        <v>107</v>
      </c>
      <c r="N17" s="753"/>
      <c r="O17" s="753"/>
      <c r="P17" s="753"/>
      <c r="Q17" s="753"/>
      <c r="R17" s="753"/>
      <c r="S17" s="753"/>
      <c r="T17" s="753"/>
      <c r="U17" s="753"/>
      <c r="V17" s="773"/>
      <c r="W17" s="739" t="s">
        <v>139</v>
      </c>
      <c r="X17" s="775" t="s">
        <v>140</v>
      </c>
      <c r="Y17" s="775" t="s">
        <v>141</v>
      </c>
      <c r="Z17" s="778" t="s">
        <v>142</v>
      </c>
    </row>
    <row r="18" spans="1:26" ht="26.25" customHeight="1">
      <c r="A18" s="724"/>
      <c r="B18" s="727"/>
      <c r="C18" s="753">
        <v>2013</v>
      </c>
      <c r="D18" s="753"/>
      <c r="E18" s="753">
        <v>2014</v>
      </c>
      <c r="F18" s="753"/>
      <c r="G18" s="753">
        <v>2015</v>
      </c>
      <c r="H18" s="753"/>
      <c r="I18" s="753">
        <v>2016</v>
      </c>
      <c r="J18" s="753"/>
      <c r="K18" s="753">
        <v>2017</v>
      </c>
      <c r="L18" s="753"/>
      <c r="M18" s="753">
        <v>2013</v>
      </c>
      <c r="N18" s="753"/>
      <c r="O18" s="753">
        <v>2014</v>
      </c>
      <c r="P18" s="753"/>
      <c r="Q18" s="753">
        <v>2015</v>
      </c>
      <c r="R18" s="753"/>
      <c r="S18" s="753">
        <v>2016</v>
      </c>
      <c r="T18" s="753"/>
      <c r="U18" s="753">
        <v>2017</v>
      </c>
      <c r="V18" s="773"/>
      <c r="W18" s="769"/>
      <c r="X18" s="776"/>
      <c r="Y18" s="776"/>
      <c r="Z18" s="779"/>
    </row>
    <row r="19" spans="1:26" ht="44.25" customHeight="1" thickBot="1">
      <c r="A19" s="355"/>
      <c r="B19" s="356"/>
      <c r="C19" s="78" t="s">
        <v>44</v>
      </c>
      <c r="D19" s="78" t="s">
        <v>45</v>
      </c>
      <c r="E19" s="78" t="s">
        <v>44</v>
      </c>
      <c r="F19" s="78" t="s">
        <v>45</v>
      </c>
      <c r="G19" s="78" t="s">
        <v>44</v>
      </c>
      <c r="H19" s="78" t="s">
        <v>45</v>
      </c>
      <c r="I19" s="78" t="s">
        <v>44</v>
      </c>
      <c r="J19" s="78" t="s">
        <v>45</v>
      </c>
      <c r="K19" s="78" t="s">
        <v>44</v>
      </c>
      <c r="L19" s="78" t="s">
        <v>45</v>
      </c>
      <c r="M19" s="78" t="s">
        <v>44</v>
      </c>
      <c r="N19" s="78" t="s">
        <v>45</v>
      </c>
      <c r="O19" s="78" t="s">
        <v>44</v>
      </c>
      <c r="P19" s="78" t="s">
        <v>45</v>
      </c>
      <c r="Q19" s="78" t="s">
        <v>44</v>
      </c>
      <c r="R19" s="78" t="s">
        <v>45</v>
      </c>
      <c r="S19" s="78" t="s">
        <v>44</v>
      </c>
      <c r="T19" s="78" t="s">
        <v>45</v>
      </c>
      <c r="U19" s="78" t="s">
        <v>44</v>
      </c>
      <c r="V19" s="400" t="s">
        <v>45</v>
      </c>
      <c r="W19" s="770"/>
      <c r="X19" s="777"/>
      <c r="Y19" s="777"/>
      <c r="Z19" s="780"/>
    </row>
    <row r="20" spans="1:26" ht="16.5" thickBot="1">
      <c r="A20" s="401">
        <v>1</v>
      </c>
      <c r="B20" s="402">
        <v>2</v>
      </c>
      <c r="C20" s="774">
        <v>3</v>
      </c>
      <c r="D20" s="774"/>
      <c r="E20" s="774">
        <v>4</v>
      </c>
      <c r="F20" s="774"/>
      <c r="G20" s="774">
        <v>5</v>
      </c>
      <c r="H20" s="774"/>
      <c r="I20" s="774">
        <v>6</v>
      </c>
      <c r="J20" s="774"/>
      <c r="K20" s="774">
        <v>7</v>
      </c>
      <c r="L20" s="774"/>
      <c r="M20" s="774">
        <v>6</v>
      </c>
      <c r="N20" s="774"/>
      <c r="O20" s="774">
        <v>7</v>
      </c>
      <c r="P20" s="774"/>
      <c r="Q20" s="774">
        <v>8</v>
      </c>
      <c r="R20" s="774"/>
      <c r="S20" s="774">
        <v>9</v>
      </c>
      <c r="T20" s="774"/>
      <c r="U20" s="774">
        <v>10</v>
      </c>
      <c r="V20" s="781"/>
      <c r="W20" s="404"/>
      <c r="X20" s="403"/>
      <c r="Y20" s="403"/>
      <c r="Z20" s="405"/>
    </row>
    <row r="21" spans="1:26" ht="25.5" customHeight="1">
      <c r="A21" s="406"/>
      <c r="B21" s="46" t="s">
        <v>237</v>
      </c>
      <c r="C21" s="407">
        <f>C22+C61+C80+C82</f>
        <v>0.27</v>
      </c>
      <c r="D21" s="407">
        <f aca="true" t="shared" si="1" ref="D21:V21">D22+D61+D80+D82</f>
        <v>0</v>
      </c>
      <c r="E21" s="407">
        <f t="shared" si="1"/>
        <v>1.9</v>
      </c>
      <c r="F21" s="407">
        <f t="shared" si="1"/>
        <v>0</v>
      </c>
      <c r="G21" s="407">
        <f t="shared" si="1"/>
        <v>0.24000000000000002</v>
      </c>
      <c r="H21" s="407">
        <f t="shared" si="1"/>
        <v>1.05</v>
      </c>
      <c r="I21" s="407">
        <f t="shared" si="1"/>
        <v>4.664</v>
      </c>
      <c r="J21" s="407">
        <f t="shared" si="1"/>
        <v>0.25</v>
      </c>
      <c r="K21" s="407">
        <f t="shared" si="1"/>
        <v>4.41</v>
      </c>
      <c r="L21" s="407">
        <f t="shared" si="1"/>
        <v>0.75</v>
      </c>
      <c r="M21" s="407">
        <f t="shared" si="1"/>
        <v>0.27</v>
      </c>
      <c r="N21" s="407">
        <f t="shared" si="1"/>
        <v>0</v>
      </c>
      <c r="O21" s="407">
        <f t="shared" si="1"/>
        <v>1.9</v>
      </c>
      <c r="P21" s="407">
        <f t="shared" si="1"/>
        <v>0</v>
      </c>
      <c r="Q21" s="407">
        <f t="shared" si="1"/>
        <v>0</v>
      </c>
      <c r="R21" s="407">
        <f t="shared" si="1"/>
        <v>0</v>
      </c>
      <c r="S21" s="407">
        <f t="shared" si="1"/>
        <v>3.5170000000000003</v>
      </c>
      <c r="T21" s="407">
        <f t="shared" si="1"/>
        <v>0</v>
      </c>
      <c r="U21" s="407">
        <f t="shared" si="1"/>
        <v>0</v>
      </c>
      <c r="V21" s="407">
        <f t="shared" si="1"/>
        <v>0</v>
      </c>
      <c r="W21" s="408"/>
      <c r="X21" s="407"/>
      <c r="Y21" s="407"/>
      <c r="Z21" s="409"/>
    </row>
    <row r="22" spans="1:26" ht="24.75" customHeight="1">
      <c r="A22" s="268" t="s">
        <v>72</v>
      </c>
      <c r="B22" s="274" t="s">
        <v>199</v>
      </c>
      <c r="C22" s="410">
        <f aca="true" t="shared" si="2" ref="C22:V22">C23</f>
        <v>0.27</v>
      </c>
      <c r="D22" s="410">
        <f t="shared" si="2"/>
        <v>0</v>
      </c>
      <c r="E22" s="410">
        <f t="shared" si="2"/>
        <v>1.9</v>
      </c>
      <c r="F22" s="410">
        <f t="shared" si="2"/>
        <v>0</v>
      </c>
      <c r="G22" s="410">
        <f t="shared" si="2"/>
        <v>0</v>
      </c>
      <c r="H22" s="410">
        <f t="shared" si="2"/>
        <v>0</v>
      </c>
      <c r="I22" s="410">
        <f t="shared" si="2"/>
        <v>3.5170000000000003</v>
      </c>
      <c r="J22" s="410">
        <f t="shared" si="2"/>
        <v>0</v>
      </c>
      <c r="K22" s="410">
        <f t="shared" si="2"/>
        <v>0</v>
      </c>
      <c r="L22" s="410">
        <f t="shared" si="2"/>
        <v>0.25</v>
      </c>
      <c r="M22" s="410">
        <f t="shared" si="2"/>
        <v>0.27</v>
      </c>
      <c r="N22" s="410">
        <f t="shared" si="2"/>
        <v>0</v>
      </c>
      <c r="O22" s="410">
        <f t="shared" si="2"/>
        <v>1.9</v>
      </c>
      <c r="P22" s="410">
        <f t="shared" si="2"/>
        <v>0</v>
      </c>
      <c r="Q22" s="410">
        <f t="shared" si="2"/>
        <v>0</v>
      </c>
      <c r="R22" s="410">
        <f t="shared" si="2"/>
        <v>0</v>
      </c>
      <c r="S22" s="410">
        <f t="shared" si="2"/>
        <v>3.5170000000000003</v>
      </c>
      <c r="T22" s="410">
        <f t="shared" si="2"/>
        <v>0</v>
      </c>
      <c r="U22" s="410">
        <f t="shared" si="2"/>
        <v>0</v>
      </c>
      <c r="V22" s="411">
        <f t="shared" si="2"/>
        <v>0</v>
      </c>
      <c r="W22" s="412"/>
      <c r="X22" s="410"/>
      <c r="Y22" s="410"/>
      <c r="Z22" s="413"/>
    </row>
    <row r="23" spans="1:26" ht="15.75">
      <c r="A23" s="24" t="s">
        <v>73</v>
      </c>
      <c r="B23" s="120" t="s">
        <v>200</v>
      </c>
      <c r="C23" s="414">
        <f>C24</f>
        <v>0.27</v>
      </c>
      <c r="D23" s="414">
        <f>D24+D51</f>
        <v>0</v>
      </c>
      <c r="E23" s="414">
        <f>E24</f>
        <v>1.9</v>
      </c>
      <c r="F23" s="414">
        <f>F24+F51</f>
        <v>0</v>
      </c>
      <c r="G23" s="414">
        <f>G24+G29</f>
        <v>0</v>
      </c>
      <c r="H23" s="414">
        <f>H24+H51</f>
        <v>0</v>
      </c>
      <c r="I23" s="414">
        <f>I24+I29</f>
        <v>3.5170000000000003</v>
      </c>
      <c r="J23" s="414">
        <f>J24+J51</f>
        <v>0</v>
      </c>
      <c r="K23" s="414">
        <f>K24+K29</f>
        <v>0</v>
      </c>
      <c r="L23" s="414">
        <f>L24+L51</f>
        <v>0.25</v>
      </c>
      <c r="M23" s="414">
        <f>M24+M29</f>
        <v>0.27</v>
      </c>
      <c r="N23" s="414">
        <f>N24+N51</f>
        <v>0</v>
      </c>
      <c r="O23" s="414">
        <f>O24+O29</f>
        <v>1.9</v>
      </c>
      <c r="P23" s="414">
        <f>P24+P51</f>
        <v>0</v>
      </c>
      <c r="Q23" s="414">
        <f>Q24+Q29</f>
        <v>0</v>
      </c>
      <c r="R23" s="414">
        <f>R24+R51</f>
        <v>0</v>
      </c>
      <c r="S23" s="414">
        <f>S24+S29</f>
        <v>3.5170000000000003</v>
      </c>
      <c r="T23" s="414">
        <f>T24+T51</f>
        <v>0</v>
      </c>
      <c r="U23" s="414">
        <f>U24+U29</f>
        <v>0</v>
      </c>
      <c r="V23" s="415">
        <f>V24+V51</f>
        <v>0</v>
      </c>
      <c r="W23" s="416"/>
      <c r="X23" s="414"/>
      <c r="Y23" s="414"/>
      <c r="Z23" s="417"/>
    </row>
    <row r="24" spans="1:26" ht="15.75">
      <c r="A24" s="18" t="s">
        <v>87</v>
      </c>
      <c r="B24" s="120" t="s">
        <v>201</v>
      </c>
      <c r="C24" s="414">
        <f>C25</f>
        <v>0.27</v>
      </c>
      <c r="D24" s="414">
        <f>D34</f>
        <v>0</v>
      </c>
      <c r="E24" s="414">
        <f>E25</f>
        <v>1.9</v>
      </c>
      <c r="F24" s="414">
        <f>F34</f>
        <v>0</v>
      </c>
      <c r="G24" s="414">
        <f>G25</f>
        <v>0</v>
      </c>
      <c r="H24" s="414">
        <f>H34</f>
        <v>0</v>
      </c>
      <c r="I24" s="414">
        <f>I25</f>
        <v>1.6</v>
      </c>
      <c r="J24" s="414">
        <f>J34</f>
        <v>0</v>
      </c>
      <c r="K24" s="414">
        <f>K25</f>
        <v>0</v>
      </c>
      <c r="L24" s="414">
        <f>L34</f>
        <v>0.25</v>
      </c>
      <c r="M24" s="414">
        <f>M25</f>
        <v>0</v>
      </c>
      <c r="N24" s="414">
        <f>N34</f>
        <v>0</v>
      </c>
      <c r="O24" s="414">
        <f>O25</f>
        <v>0.5</v>
      </c>
      <c r="P24" s="414">
        <f>P34</f>
        <v>0</v>
      </c>
      <c r="Q24" s="414">
        <f>Q25</f>
        <v>0</v>
      </c>
      <c r="R24" s="414">
        <f>R34</f>
        <v>0</v>
      </c>
      <c r="S24" s="414">
        <f>S25</f>
        <v>1.6</v>
      </c>
      <c r="T24" s="414">
        <f>T34</f>
        <v>0</v>
      </c>
      <c r="U24" s="414">
        <f>U25</f>
        <v>0</v>
      </c>
      <c r="V24" s="415">
        <f>V34</f>
        <v>0</v>
      </c>
      <c r="W24" s="416"/>
      <c r="X24" s="414"/>
      <c r="Y24" s="414"/>
      <c r="Z24" s="417"/>
    </row>
    <row r="25" spans="1:26" ht="15.75">
      <c r="A25" s="18" t="s">
        <v>249</v>
      </c>
      <c r="B25" s="120" t="s">
        <v>202</v>
      </c>
      <c r="C25" s="414">
        <f>C26+C29</f>
        <v>0.27</v>
      </c>
      <c r="D25" s="414"/>
      <c r="E25" s="414">
        <f>E26+E29</f>
        <v>1.9</v>
      </c>
      <c r="F25" s="414"/>
      <c r="G25" s="414">
        <f>G26</f>
        <v>0</v>
      </c>
      <c r="H25" s="414"/>
      <c r="I25" s="414">
        <f>I26</f>
        <v>1.6</v>
      </c>
      <c r="J25" s="414"/>
      <c r="K25" s="414">
        <f>K26</f>
        <v>0</v>
      </c>
      <c r="L25" s="414"/>
      <c r="M25" s="414">
        <f>M26</f>
        <v>0</v>
      </c>
      <c r="N25" s="414"/>
      <c r="O25" s="414">
        <f>O26</f>
        <v>0.5</v>
      </c>
      <c r="P25" s="414"/>
      <c r="Q25" s="414">
        <f>Q26</f>
        <v>0</v>
      </c>
      <c r="R25" s="414"/>
      <c r="S25" s="414">
        <f>S26</f>
        <v>1.6</v>
      </c>
      <c r="T25" s="414"/>
      <c r="U25" s="414">
        <f>U26</f>
        <v>0</v>
      </c>
      <c r="V25" s="415"/>
      <c r="W25" s="416"/>
      <c r="X25" s="414"/>
      <c r="Y25" s="414"/>
      <c r="Z25" s="417"/>
    </row>
    <row r="26" spans="1:26" ht="15.75">
      <c r="A26" s="10" t="s">
        <v>295</v>
      </c>
      <c r="B26" s="64" t="s">
        <v>203</v>
      </c>
      <c r="C26" s="418">
        <f>C27</f>
        <v>0</v>
      </c>
      <c r="D26" s="418"/>
      <c r="E26" s="418">
        <f>E27</f>
        <v>0.5</v>
      </c>
      <c r="F26" s="418"/>
      <c r="G26" s="418">
        <f>G27</f>
        <v>0</v>
      </c>
      <c r="H26" s="418"/>
      <c r="I26" s="418">
        <f>I27</f>
        <v>1.6</v>
      </c>
      <c r="J26" s="418"/>
      <c r="K26" s="418">
        <f>K27</f>
        <v>0</v>
      </c>
      <c r="L26" s="418"/>
      <c r="M26" s="418">
        <f>M27</f>
        <v>0</v>
      </c>
      <c r="N26" s="418"/>
      <c r="O26" s="418">
        <f>O27</f>
        <v>0.5</v>
      </c>
      <c r="P26" s="418"/>
      <c r="Q26" s="418">
        <f>Q27</f>
        <v>0</v>
      </c>
      <c r="R26" s="418"/>
      <c r="S26" s="418">
        <f>S27</f>
        <v>1.6</v>
      </c>
      <c r="T26" s="418"/>
      <c r="U26" s="418">
        <f>U27</f>
        <v>0</v>
      </c>
      <c r="V26" s="419"/>
      <c r="W26" s="420"/>
      <c r="X26" s="418"/>
      <c r="Y26" s="418"/>
      <c r="Z26" s="421"/>
    </row>
    <row r="27" spans="1:26" ht="15.75">
      <c r="A27" s="10"/>
      <c r="B27" s="64" t="s">
        <v>204</v>
      </c>
      <c r="C27" s="418">
        <f>SUM(C28:C28)</f>
        <v>0</v>
      </c>
      <c r="D27" s="418"/>
      <c r="E27" s="418">
        <f>SUM(E28:E28)</f>
        <v>0.5</v>
      </c>
      <c r="F27" s="418"/>
      <c r="G27" s="418">
        <f>SUM(G28:G28)</f>
        <v>0</v>
      </c>
      <c r="H27" s="418"/>
      <c r="I27" s="418">
        <f>SUM(I28:I28)</f>
        <v>1.6</v>
      </c>
      <c r="J27" s="418"/>
      <c r="K27" s="418">
        <f>SUM(K28:K28)</f>
        <v>0</v>
      </c>
      <c r="L27" s="418"/>
      <c r="M27" s="418">
        <f>SUM(M28:M28)</f>
        <v>0</v>
      </c>
      <c r="N27" s="418"/>
      <c r="O27" s="418">
        <f>SUM(O28:O28)</f>
        <v>0.5</v>
      </c>
      <c r="P27" s="418"/>
      <c r="Q27" s="418">
        <f>SUM(Q28:Q28)</f>
        <v>0</v>
      </c>
      <c r="R27" s="418"/>
      <c r="S27" s="418">
        <f>SUM(S28:S28)</f>
        <v>1.6</v>
      </c>
      <c r="T27" s="418"/>
      <c r="U27" s="418">
        <f>SUM(U28:U28)</f>
        <v>0</v>
      </c>
      <c r="V27" s="419"/>
      <c r="W27" s="420"/>
      <c r="X27" s="418"/>
      <c r="Y27" s="418"/>
      <c r="Z27" s="421"/>
    </row>
    <row r="28" spans="1:26" ht="30" customHeight="1">
      <c r="A28" s="195" t="s">
        <v>296</v>
      </c>
      <c r="B28" s="63" t="s">
        <v>35</v>
      </c>
      <c r="C28" s="422"/>
      <c r="D28" s="422"/>
      <c r="E28" s="418">
        <v>0.5</v>
      </c>
      <c r="F28" s="422"/>
      <c r="G28" s="422"/>
      <c r="H28" s="422"/>
      <c r="I28" s="422">
        <v>1.6</v>
      </c>
      <c r="J28" s="422"/>
      <c r="K28" s="418"/>
      <c r="L28" s="422"/>
      <c r="M28" s="418"/>
      <c r="N28" s="418"/>
      <c r="O28" s="418">
        <v>0.5</v>
      </c>
      <c r="P28" s="418"/>
      <c r="Q28" s="418"/>
      <c r="R28" s="418"/>
      <c r="S28" s="418">
        <v>1.6</v>
      </c>
      <c r="T28" s="418"/>
      <c r="U28" s="418"/>
      <c r="V28" s="419"/>
      <c r="W28" s="311" t="s">
        <v>144</v>
      </c>
      <c r="X28" s="60" t="s">
        <v>143</v>
      </c>
      <c r="Y28" s="60" t="s">
        <v>143</v>
      </c>
      <c r="Z28" s="61" t="s">
        <v>143</v>
      </c>
    </row>
    <row r="29" spans="1:26" ht="15.75">
      <c r="A29" s="195" t="s">
        <v>297</v>
      </c>
      <c r="B29" s="65" t="s">
        <v>206</v>
      </c>
      <c r="C29" s="418">
        <f>C30</f>
        <v>0.27</v>
      </c>
      <c r="D29" s="418"/>
      <c r="E29" s="418">
        <f>E30</f>
        <v>1.4</v>
      </c>
      <c r="F29" s="418"/>
      <c r="G29" s="418">
        <f>G30</f>
        <v>0</v>
      </c>
      <c r="H29" s="418"/>
      <c r="I29" s="418">
        <f>I30</f>
        <v>1.917</v>
      </c>
      <c r="J29" s="418"/>
      <c r="K29" s="418">
        <f>K30</f>
        <v>0</v>
      </c>
      <c r="L29" s="418"/>
      <c r="M29" s="418">
        <f>M30</f>
        <v>0.27</v>
      </c>
      <c r="N29" s="418"/>
      <c r="O29" s="418">
        <f>O30</f>
        <v>1.4</v>
      </c>
      <c r="P29" s="418"/>
      <c r="Q29" s="418">
        <f>Q30</f>
        <v>0</v>
      </c>
      <c r="R29" s="418"/>
      <c r="S29" s="418">
        <f>S30</f>
        <v>1.917</v>
      </c>
      <c r="T29" s="418"/>
      <c r="U29" s="418">
        <f>U30</f>
        <v>0</v>
      </c>
      <c r="V29" s="419"/>
      <c r="W29" s="420"/>
      <c r="X29" s="418"/>
      <c r="Y29" s="418"/>
      <c r="Z29" s="421"/>
    </row>
    <row r="30" spans="1:26" ht="15.75">
      <c r="A30" s="195"/>
      <c r="B30" s="64" t="s">
        <v>207</v>
      </c>
      <c r="C30" s="418">
        <f>SUM(C31:C33)</f>
        <v>0.27</v>
      </c>
      <c r="D30" s="418"/>
      <c r="E30" s="418">
        <f>SUM(E31:E33)</f>
        <v>1.4</v>
      </c>
      <c r="F30" s="418"/>
      <c r="G30" s="418">
        <f>SUM(G31:G33)</f>
        <v>0</v>
      </c>
      <c r="H30" s="418"/>
      <c r="I30" s="418">
        <f>SUM(I31:I33)</f>
        <v>1.917</v>
      </c>
      <c r="J30" s="418"/>
      <c r="K30" s="418">
        <f>SUM(K31:K33)</f>
        <v>0</v>
      </c>
      <c r="L30" s="418"/>
      <c r="M30" s="418">
        <f>SUM(M31:M33)</f>
        <v>0.27</v>
      </c>
      <c r="N30" s="418"/>
      <c r="O30" s="418">
        <f>SUM(O31:O33)</f>
        <v>1.4</v>
      </c>
      <c r="P30" s="418"/>
      <c r="Q30" s="418">
        <f>SUM(Q31:Q33)</f>
        <v>0</v>
      </c>
      <c r="R30" s="418"/>
      <c r="S30" s="418">
        <f>SUM(S31:S31)</f>
        <v>1.917</v>
      </c>
      <c r="T30" s="418"/>
      <c r="U30" s="418">
        <f>SUM(U31:U31)</f>
        <v>0</v>
      </c>
      <c r="V30" s="419"/>
      <c r="W30" s="420"/>
      <c r="X30" s="418"/>
      <c r="Y30" s="418"/>
      <c r="Z30" s="421"/>
    </row>
    <row r="31" spans="1:26" ht="17.25" customHeight="1">
      <c r="A31" s="195" t="s">
        <v>298</v>
      </c>
      <c r="B31" s="63" t="s">
        <v>34</v>
      </c>
      <c r="C31" s="418"/>
      <c r="D31" s="418"/>
      <c r="E31" s="418"/>
      <c r="F31" s="418"/>
      <c r="G31" s="6"/>
      <c r="H31" s="418"/>
      <c r="I31" s="418">
        <v>1.917</v>
      </c>
      <c r="J31" s="418"/>
      <c r="K31" s="418"/>
      <c r="L31" s="418"/>
      <c r="M31" s="418"/>
      <c r="N31" s="418"/>
      <c r="O31" s="418"/>
      <c r="P31" s="418">
        <v>0</v>
      </c>
      <c r="Q31" s="418">
        <v>0</v>
      </c>
      <c r="R31" s="418"/>
      <c r="S31" s="418">
        <v>1.917</v>
      </c>
      <c r="T31" s="418">
        <v>0</v>
      </c>
      <c r="U31" s="418"/>
      <c r="V31" s="419">
        <v>0</v>
      </c>
      <c r="W31" s="311" t="s">
        <v>143</v>
      </c>
      <c r="X31" s="60" t="s">
        <v>143</v>
      </c>
      <c r="Y31" s="60" t="s">
        <v>143</v>
      </c>
      <c r="Z31" s="61" t="s">
        <v>143</v>
      </c>
    </row>
    <row r="32" spans="1:26" ht="34.5" customHeight="1">
      <c r="A32" s="195" t="s">
        <v>299</v>
      </c>
      <c r="B32" s="187" t="s">
        <v>300</v>
      </c>
      <c r="C32" s="418"/>
      <c r="D32" s="418"/>
      <c r="E32" s="418">
        <v>1.4</v>
      </c>
      <c r="F32" s="418"/>
      <c r="G32" s="423"/>
      <c r="H32" s="418"/>
      <c r="I32" s="418"/>
      <c r="J32" s="418"/>
      <c r="K32" s="418"/>
      <c r="L32" s="418"/>
      <c r="M32" s="418"/>
      <c r="N32" s="418"/>
      <c r="O32" s="418">
        <v>1.4</v>
      </c>
      <c r="P32" s="418"/>
      <c r="Q32" s="423"/>
      <c r="R32" s="418"/>
      <c r="S32" s="418"/>
      <c r="T32" s="418"/>
      <c r="U32" s="418"/>
      <c r="V32" s="419"/>
      <c r="W32" s="311" t="s">
        <v>143</v>
      </c>
      <c r="X32" s="60" t="s">
        <v>143</v>
      </c>
      <c r="Y32" s="60" t="s">
        <v>143</v>
      </c>
      <c r="Z32" s="61" t="s">
        <v>143</v>
      </c>
    </row>
    <row r="33" spans="1:26" ht="18" customHeight="1">
      <c r="A33" s="195" t="s">
        <v>301</v>
      </c>
      <c r="B33" s="63" t="s">
        <v>302</v>
      </c>
      <c r="C33" s="418">
        <v>0.27</v>
      </c>
      <c r="D33" s="418"/>
      <c r="E33" s="6"/>
      <c r="F33" s="418"/>
      <c r="G33" s="418"/>
      <c r="H33" s="418"/>
      <c r="I33" s="418"/>
      <c r="J33" s="418"/>
      <c r="K33" s="418"/>
      <c r="L33" s="418"/>
      <c r="M33" s="418">
        <v>0.27</v>
      </c>
      <c r="N33" s="418"/>
      <c r="O33" s="418"/>
      <c r="P33" s="418"/>
      <c r="Q33" s="418"/>
      <c r="R33" s="418"/>
      <c r="S33" s="418"/>
      <c r="T33" s="418"/>
      <c r="U33" s="418"/>
      <c r="V33" s="419"/>
      <c r="W33" s="311" t="s">
        <v>143</v>
      </c>
      <c r="X33" s="60" t="s">
        <v>143</v>
      </c>
      <c r="Y33" s="60" t="s">
        <v>143</v>
      </c>
      <c r="Z33" s="61" t="s">
        <v>143</v>
      </c>
    </row>
    <row r="34" spans="1:26" ht="15.75">
      <c r="A34" s="18" t="s">
        <v>250</v>
      </c>
      <c r="B34" s="120" t="s">
        <v>209</v>
      </c>
      <c r="C34" s="414"/>
      <c r="D34" s="414">
        <f>D35+D46</f>
        <v>0</v>
      </c>
      <c r="E34" s="414"/>
      <c r="F34" s="414">
        <f>F35+F46</f>
        <v>0</v>
      </c>
      <c r="G34" s="414"/>
      <c r="H34" s="414">
        <f>H35+H46</f>
        <v>0</v>
      </c>
      <c r="I34" s="414"/>
      <c r="J34" s="414">
        <f>J35+J46</f>
        <v>0</v>
      </c>
      <c r="K34" s="414"/>
      <c r="L34" s="414">
        <f>L35+L40+L46</f>
        <v>0.25</v>
      </c>
      <c r="M34" s="414"/>
      <c r="N34" s="414">
        <f>N35+N46</f>
        <v>0</v>
      </c>
      <c r="O34" s="414"/>
      <c r="P34" s="414">
        <f>P35+P46</f>
        <v>0</v>
      </c>
      <c r="Q34" s="414"/>
      <c r="R34" s="414">
        <f>R35+R46</f>
        <v>0</v>
      </c>
      <c r="S34" s="414"/>
      <c r="T34" s="414">
        <f>T35+T46</f>
        <v>0</v>
      </c>
      <c r="U34" s="414"/>
      <c r="V34" s="415">
        <f>V35+V46</f>
        <v>0</v>
      </c>
      <c r="W34" s="420"/>
      <c r="X34" s="418"/>
      <c r="Y34" s="418"/>
      <c r="Z34" s="421"/>
    </row>
    <row r="35" spans="1:26" ht="15.75">
      <c r="A35" s="10" t="s">
        <v>303</v>
      </c>
      <c r="B35" s="64" t="s">
        <v>36</v>
      </c>
      <c r="C35" s="418"/>
      <c r="D35" s="418">
        <v>0</v>
      </c>
      <c r="E35" s="418"/>
      <c r="F35" s="418">
        <v>0</v>
      </c>
      <c r="G35" s="418"/>
      <c r="H35" s="418">
        <v>0</v>
      </c>
      <c r="I35" s="418"/>
      <c r="J35" s="418">
        <v>0</v>
      </c>
      <c r="K35" s="418"/>
      <c r="L35" s="418">
        <v>0</v>
      </c>
      <c r="M35" s="418"/>
      <c r="N35" s="418">
        <v>0</v>
      </c>
      <c r="O35" s="418"/>
      <c r="P35" s="418">
        <v>0</v>
      </c>
      <c r="Q35" s="418"/>
      <c r="R35" s="418">
        <v>0</v>
      </c>
      <c r="S35" s="418"/>
      <c r="T35" s="418">
        <v>0</v>
      </c>
      <c r="U35" s="418"/>
      <c r="V35" s="419">
        <v>0</v>
      </c>
      <c r="W35" s="420"/>
      <c r="X35" s="418"/>
      <c r="Y35" s="418"/>
      <c r="Z35" s="421"/>
    </row>
    <row r="36" spans="1:26" ht="15.75">
      <c r="A36" s="10"/>
      <c r="B36" s="111" t="s">
        <v>46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9"/>
      <c r="W36" s="420"/>
      <c r="X36" s="418"/>
      <c r="Y36" s="418"/>
      <c r="Z36" s="421"/>
    </row>
    <row r="37" spans="1:26" ht="15.75">
      <c r="A37" s="195" t="s">
        <v>304</v>
      </c>
      <c r="B37" s="63" t="s">
        <v>47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9"/>
      <c r="W37" s="311" t="s">
        <v>143</v>
      </c>
      <c r="X37" s="60" t="s">
        <v>143</v>
      </c>
      <c r="Y37" s="60" t="s">
        <v>143</v>
      </c>
      <c r="Z37" s="61" t="s">
        <v>143</v>
      </c>
    </row>
    <row r="38" spans="1:26" ht="15.75">
      <c r="A38" s="195" t="s">
        <v>305</v>
      </c>
      <c r="B38" s="63" t="s">
        <v>340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9"/>
      <c r="W38" s="311" t="s">
        <v>143</v>
      </c>
      <c r="X38" s="60" t="s">
        <v>143</v>
      </c>
      <c r="Y38" s="60" t="s">
        <v>143</v>
      </c>
      <c r="Z38" s="61" t="s">
        <v>143</v>
      </c>
    </row>
    <row r="39" spans="1:26" ht="15.75">
      <c r="A39" s="195" t="s">
        <v>306</v>
      </c>
      <c r="B39" s="63" t="s">
        <v>48</v>
      </c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9"/>
      <c r="W39" s="311" t="s">
        <v>143</v>
      </c>
      <c r="X39" s="60" t="s">
        <v>143</v>
      </c>
      <c r="Y39" s="60" t="s">
        <v>143</v>
      </c>
      <c r="Z39" s="61" t="s">
        <v>143</v>
      </c>
    </row>
    <row r="40" spans="1:26" ht="15.75">
      <c r="A40" s="195"/>
      <c r="B40" s="111" t="s">
        <v>49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9"/>
      <c r="W40" s="420"/>
      <c r="X40" s="418"/>
      <c r="Y40" s="418"/>
      <c r="Z40" s="421"/>
    </row>
    <row r="41" spans="1:26" ht="18" customHeight="1">
      <c r="A41" s="195" t="s">
        <v>307</v>
      </c>
      <c r="B41" s="63" t="s">
        <v>50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9"/>
      <c r="W41" s="311" t="s">
        <v>143</v>
      </c>
      <c r="X41" s="60" t="s">
        <v>143</v>
      </c>
      <c r="Y41" s="60" t="s">
        <v>143</v>
      </c>
      <c r="Z41" s="61" t="s">
        <v>143</v>
      </c>
    </row>
    <row r="42" spans="1:26" ht="15.75">
      <c r="A42" s="195" t="s">
        <v>308</v>
      </c>
      <c r="B42" s="63" t="s">
        <v>51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9"/>
      <c r="W42" s="311" t="s">
        <v>143</v>
      </c>
      <c r="X42" s="60" t="s">
        <v>143</v>
      </c>
      <c r="Y42" s="60" t="s">
        <v>143</v>
      </c>
      <c r="Z42" s="61" t="s">
        <v>143</v>
      </c>
    </row>
    <row r="43" spans="1:26" ht="15.75">
      <c r="A43" s="195" t="s">
        <v>309</v>
      </c>
      <c r="B43" s="63" t="s">
        <v>70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9"/>
      <c r="W43" s="311" t="s">
        <v>143</v>
      </c>
      <c r="X43" s="60" t="s">
        <v>143</v>
      </c>
      <c r="Y43" s="60" t="s">
        <v>143</v>
      </c>
      <c r="Z43" s="61" t="s">
        <v>143</v>
      </c>
    </row>
    <row r="44" spans="1:26" ht="21.75" customHeight="1">
      <c r="A44" s="195" t="s">
        <v>310</v>
      </c>
      <c r="B44" s="62" t="s">
        <v>68</v>
      </c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9"/>
      <c r="W44" s="311" t="s">
        <v>143</v>
      </c>
      <c r="X44" s="60" t="s">
        <v>143</v>
      </c>
      <c r="Y44" s="60" t="s">
        <v>143</v>
      </c>
      <c r="Z44" s="61" t="s">
        <v>143</v>
      </c>
    </row>
    <row r="45" spans="1:26" ht="15.75">
      <c r="A45" s="195" t="s">
        <v>311</v>
      </c>
      <c r="B45" s="62" t="s">
        <v>69</v>
      </c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9"/>
      <c r="W45" s="311" t="s">
        <v>143</v>
      </c>
      <c r="X45" s="60" t="s">
        <v>143</v>
      </c>
      <c r="Y45" s="60" t="s">
        <v>143</v>
      </c>
      <c r="Z45" s="61" t="s">
        <v>143</v>
      </c>
    </row>
    <row r="46" spans="1:26" ht="15.75">
      <c r="A46" s="195" t="s">
        <v>312</v>
      </c>
      <c r="B46" s="64" t="s">
        <v>37</v>
      </c>
      <c r="C46" s="418"/>
      <c r="D46" s="418">
        <v>0</v>
      </c>
      <c r="E46" s="418"/>
      <c r="F46" s="418">
        <v>0</v>
      </c>
      <c r="G46" s="418"/>
      <c r="H46" s="418">
        <v>0</v>
      </c>
      <c r="I46" s="418"/>
      <c r="J46" s="418">
        <v>0</v>
      </c>
      <c r="K46" s="418"/>
      <c r="L46" s="418">
        <f>L47</f>
        <v>0.25</v>
      </c>
      <c r="M46" s="418"/>
      <c r="N46" s="418">
        <v>0</v>
      </c>
      <c r="O46" s="418"/>
      <c r="P46" s="418">
        <v>0</v>
      </c>
      <c r="Q46" s="418"/>
      <c r="R46" s="418">
        <v>0</v>
      </c>
      <c r="S46" s="418"/>
      <c r="T46" s="418">
        <v>0</v>
      </c>
      <c r="U46" s="418"/>
      <c r="V46" s="419">
        <f>V47</f>
        <v>0</v>
      </c>
      <c r="W46" s="420"/>
      <c r="X46" s="418"/>
      <c r="Y46" s="418"/>
      <c r="Z46" s="421"/>
    </row>
    <row r="47" spans="1:26" ht="15.75">
      <c r="A47" s="195" t="s">
        <v>313</v>
      </c>
      <c r="B47" s="63" t="s">
        <v>38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>
        <v>0.25</v>
      </c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311" t="s">
        <v>143</v>
      </c>
      <c r="X47" s="60" t="s">
        <v>143</v>
      </c>
      <c r="Y47" s="60" t="s">
        <v>143</v>
      </c>
      <c r="Z47" s="61" t="s">
        <v>143</v>
      </c>
    </row>
    <row r="48" spans="1:26" ht="18" customHeight="1">
      <c r="A48" s="195" t="s">
        <v>337</v>
      </c>
      <c r="B48" s="63" t="s">
        <v>283</v>
      </c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9"/>
      <c r="W48" s="311"/>
      <c r="X48" s="60"/>
      <c r="Y48" s="60"/>
      <c r="Z48" s="61"/>
    </row>
    <row r="49" spans="1:26" ht="18" customHeight="1">
      <c r="A49" s="424" t="s">
        <v>314</v>
      </c>
      <c r="B49" s="119" t="s">
        <v>52</v>
      </c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5"/>
      <c r="W49" s="416"/>
      <c r="X49" s="414"/>
      <c r="Y49" s="414"/>
      <c r="Z49" s="417"/>
    </row>
    <row r="50" spans="1:26" ht="15.75">
      <c r="A50" s="195" t="s">
        <v>315</v>
      </c>
      <c r="B50" s="62" t="s">
        <v>53</v>
      </c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9"/>
      <c r="W50" s="425" t="s">
        <v>143</v>
      </c>
      <c r="X50" s="422" t="s">
        <v>143</v>
      </c>
      <c r="Y50" s="422" t="s">
        <v>143</v>
      </c>
      <c r="Z50" s="426" t="s">
        <v>143</v>
      </c>
    </row>
    <row r="51" spans="1:26" ht="18.75" customHeight="1">
      <c r="A51" s="424" t="s">
        <v>316</v>
      </c>
      <c r="B51" s="120" t="s">
        <v>151</v>
      </c>
      <c r="C51" s="418"/>
      <c r="D51" s="418">
        <f>SUM(D52:D58)</f>
        <v>0</v>
      </c>
      <c r="E51" s="418"/>
      <c r="F51" s="418">
        <f>SUM(F52:F58)</f>
        <v>0</v>
      </c>
      <c r="G51" s="418"/>
      <c r="H51" s="418">
        <f>SUM(H52:H58)</f>
        <v>0</v>
      </c>
      <c r="I51" s="418"/>
      <c r="J51" s="418">
        <f>SUM(J52:J58)</f>
        <v>0</v>
      </c>
      <c r="K51" s="418"/>
      <c r="L51" s="418">
        <f>SUM(L52:L58)</f>
        <v>0</v>
      </c>
      <c r="M51" s="418"/>
      <c r="N51" s="418">
        <f>SUM(N52:N58)</f>
        <v>0</v>
      </c>
      <c r="O51" s="418"/>
      <c r="P51" s="418">
        <f>SUM(P52:P58)</f>
        <v>0</v>
      </c>
      <c r="Q51" s="418"/>
      <c r="R51" s="418">
        <f>SUM(R52:R58)</f>
        <v>0</v>
      </c>
      <c r="S51" s="418"/>
      <c r="T51" s="418">
        <f>SUM(T52:T58)</f>
        <v>0</v>
      </c>
      <c r="U51" s="418"/>
      <c r="V51" s="419">
        <f>SUM(V52:V58)</f>
        <v>0</v>
      </c>
      <c r="W51" s="420"/>
      <c r="X51" s="418"/>
      <c r="Y51" s="418"/>
      <c r="Z51" s="421"/>
    </row>
    <row r="52" spans="1:26" ht="18.75" customHeight="1">
      <c r="A52" s="195" t="s">
        <v>317</v>
      </c>
      <c r="B52" s="121" t="s">
        <v>54</v>
      </c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9"/>
      <c r="W52" s="311"/>
      <c r="X52" s="60"/>
      <c r="Y52" s="60"/>
      <c r="Z52" s="61"/>
    </row>
    <row r="53" spans="1:26" ht="18.75" customHeight="1">
      <c r="A53" s="195" t="s">
        <v>318</v>
      </c>
      <c r="B53" s="62" t="s">
        <v>55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9"/>
      <c r="W53" s="311" t="s">
        <v>143</v>
      </c>
      <c r="X53" s="60" t="s">
        <v>144</v>
      </c>
      <c r="Y53" s="60" t="s">
        <v>143</v>
      </c>
      <c r="Z53" s="61" t="s">
        <v>143</v>
      </c>
    </row>
    <row r="54" spans="1:26" ht="18" customHeight="1">
      <c r="A54" s="195" t="s">
        <v>319</v>
      </c>
      <c r="B54" s="62" t="s">
        <v>56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9"/>
      <c r="W54" s="311" t="s">
        <v>143</v>
      </c>
      <c r="X54" s="60" t="s">
        <v>144</v>
      </c>
      <c r="Y54" s="60" t="s">
        <v>143</v>
      </c>
      <c r="Z54" s="61" t="s">
        <v>143</v>
      </c>
    </row>
    <row r="55" spans="1:26" ht="18" customHeight="1">
      <c r="A55" s="195" t="s">
        <v>320</v>
      </c>
      <c r="B55" s="63" t="s">
        <v>33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9"/>
      <c r="W55" s="311" t="s">
        <v>143</v>
      </c>
      <c r="X55" s="60" t="s">
        <v>144</v>
      </c>
      <c r="Y55" s="60" t="s">
        <v>143</v>
      </c>
      <c r="Z55" s="61" t="s">
        <v>143</v>
      </c>
    </row>
    <row r="56" spans="1:26" ht="15.75">
      <c r="A56" s="195" t="s">
        <v>321</v>
      </c>
      <c r="B56" s="63" t="s">
        <v>57</v>
      </c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9"/>
      <c r="W56" s="311" t="s">
        <v>143</v>
      </c>
      <c r="X56" s="60" t="s">
        <v>144</v>
      </c>
      <c r="Y56" s="60" t="s">
        <v>143</v>
      </c>
      <c r="Z56" s="61" t="s">
        <v>143</v>
      </c>
    </row>
    <row r="57" spans="1:26" ht="18.75" customHeight="1">
      <c r="A57" s="195" t="s">
        <v>322</v>
      </c>
      <c r="B57" s="62" t="s">
        <v>58</v>
      </c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9"/>
      <c r="W57" s="311" t="s">
        <v>143</v>
      </c>
      <c r="X57" s="60" t="s">
        <v>144</v>
      </c>
      <c r="Y57" s="60" t="s">
        <v>143</v>
      </c>
      <c r="Z57" s="61" t="s">
        <v>143</v>
      </c>
    </row>
    <row r="58" spans="1:26" ht="18.75" customHeight="1">
      <c r="A58" s="195" t="s">
        <v>323</v>
      </c>
      <c r="B58" s="63" t="s">
        <v>61</v>
      </c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9"/>
      <c r="W58" s="311" t="s">
        <v>143</v>
      </c>
      <c r="X58" s="60" t="s">
        <v>144</v>
      </c>
      <c r="Y58" s="60" t="s">
        <v>143</v>
      </c>
      <c r="Z58" s="61" t="s">
        <v>143</v>
      </c>
    </row>
    <row r="59" spans="1:26" ht="16.5" customHeight="1">
      <c r="A59" s="195" t="s">
        <v>324</v>
      </c>
      <c r="B59" s="121" t="s">
        <v>60</v>
      </c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9"/>
      <c r="W59" s="311"/>
      <c r="X59" s="60"/>
      <c r="Y59" s="60"/>
      <c r="Z59" s="61"/>
    </row>
    <row r="60" spans="1:26" ht="20.25" customHeight="1">
      <c r="A60" s="195" t="s">
        <v>325</v>
      </c>
      <c r="B60" s="62" t="s">
        <v>56</v>
      </c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9"/>
      <c r="W60" s="311" t="s">
        <v>143</v>
      </c>
      <c r="X60" s="60" t="s">
        <v>144</v>
      </c>
      <c r="Y60" s="60" t="s">
        <v>143</v>
      </c>
      <c r="Z60" s="61" t="s">
        <v>143</v>
      </c>
    </row>
    <row r="61" spans="1:26" ht="20.25" customHeight="1">
      <c r="A61" s="427" t="s">
        <v>75</v>
      </c>
      <c r="B61" s="275" t="s">
        <v>211</v>
      </c>
      <c r="C61" s="410">
        <f aca="true" t="shared" si="3" ref="C61:V61">C62</f>
        <v>0</v>
      </c>
      <c r="D61" s="410">
        <f t="shared" si="3"/>
        <v>0</v>
      </c>
      <c r="E61" s="410">
        <f t="shared" si="3"/>
        <v>0</v>
      </c>
      <c r="F61" s="410">
        <f t="shared" si="3"/>
        <v>0</v>
      </c>
      <c r="G61" s="410">
        <f t="shared" si="3"/>
        <v>0</v>
      </c>
      <c r="H61" s="410">
        <f t="shared" si="3"/>
        <v>0</v>
      </c>
      <c r="I61" s="410">
        <f t="shared" si="3"/>
        <v>0.3</v>
      </c>
      <c r="J61" s="410">
        <f t="shared" si="3"/>
        <v>0.25</v>
      </c>
      <c r="K61" s="410">
        <f t="shared" si="3"/>
        <v>4.41</v>
      </c>
      <c r="L61" s="410">
        <f t="shared" si="3"/>
        <v>0.5</v>
      </c>
      <c r="M61" s="410">
        <f t="shared" si="3"/>
        <v>0</v>
      </c>
      <c r="N61" s="410">
        <f t="shared" si="3"/>
        <v>0</v>
      </c>
      <c r="O61" s="410">
        <f t="shared" si="3"/>
        <v>0</v>
      </c>
      <c r="P61" s="410">
        <f t="shared" si="3"/>
        <v>0</v>
      </c>
      <c r="Q61" s="410">
        <f t="shared" si="3"/>
        <v>0</v>
      </c>
      <c r="R61" s="410">
        <f t="shared" si="3"/>
        <v>0</v>
      </c>
      <c r="S61" s="410">
        <f t="shared" si="3"/>
        <v>0</v>
      </c>
      <c r="T61" s="410">
        <f t="shared" si="3"/>
        <v>0</v>
      </c>
      <c r="U61" s="410">
        <f t="shared" si="3"/>
        <v>0</v>
      </c>
      <c r="V61" s="411">
        <f t="shared" si="3"/>
        <v>0</v>
      </c>
      <c r="W61" s="412"/>
      <c r="X61" s="410"/>
      <c r="Y61" s="410"/>
      <c r="Z61" s="413"/>
    </row>
    <row r="62" spans="1:26" ht="15.75">
      <c r="A62" s="122" t="s">
        <v>76</v>
      </c>
      <c r="B62" s="120" t="s">
        <v>200</v>
      </c>
      <c r="C62" s="414">
        <f aca="true" t="shared" si="4" ref="C62:V62">C63+C99+C109+C114+C138+C141</f>
        <v>0</v>
      </c>
      <c r="D62" s="414">
        <f t="shared" si="4"/>
        <v>0</v>
      </c>
      <c r="E62" s="414">
        <f t="shared" si="4"/>
        <v>0</v>
      </c>
      <c r="F62" s="414">
        <f t="shared" si="4"/>
        <v>0</v>
      </c>
      <c r="G62" s="414">
        <f t="shared" si="4"/>
        <v>0</v>
      </c>
      <c r="H62" s="414">
        <f t="shared" si="4"/>
        <v>0</v>
      </c>
      <c r="I62" s="414">
        <f t="shared" si="4"/>
        <v>0.3</v>
      </c>
      <c r="J62" s="414">
        <f t="shared" si="4"/>
        <v>0.25</v>
      </c>
      <c r="K62" s="414">
        <f t="shared" si="4"/>
        <v>4.41</v>
      </c>
      <c r="L62" s="414">
        <f t="shared" si="4"/>
        <v>0.5</v>
      </c>
      <c r="M62" s="414">
        <f t="shared" si="4"/>
        <v>0</v>
      </c>
      <c r="N62" s="414">
        <f t="shared" si="4"/>
        <v>0</v>
      </c>
      <c r="O62" s="414">
        <f t="shared" si="4"/>
        <v>0</v>
      </c>
      <c r="P62" s="414">
        <f t="shared" si="4"/>
        <v>0</v>
      </c>
      <c r="Q62" s="414">
        <f t="shared" si="4"/>
        <v>0</v>
      </c>
      <c r="R62" s="414">
        <f t="shared" si="4"/>
        <v>0</v>
      </c>
      <c r="S62" s="414">
        <f t="shared" si="4"/>
        <v>0</v>
      </c>
      <c r="T62" s="414">
        <f t="shared" si="4"/>
        <v>0</v>
      </c>
      <c r="U62" s="414">
        <f t="shared" si="4"/>
        <v>0</v>
      </c>
      <c r="V62" s="415">
        <f t="shared" si="4"/>
        <v>0</v>
      </c>
      <c r="W62" s="416"/>
      <c r="X62" s="414"/>
      <c r="Y62" s="414"/>
      <c r="Z62" s="417"/>
    </row>
    <row r="63" spans="1:26" ht="15.75">
      <c r="A63" s="122" t="s">
        <v>251</v>
      </c>
      <c r="B63" s="120" t="s">
        <v>201</v>
      </c>
      <c r="C63" s="414">
        <f>C64+C75</f>
        <v>0</v>
      </c>
      <c r="D63" s="414">
        <f>D64+D75+D96</f>
        <v>0</v>
      </c>
      <c r="E63" s="414">
        <f aca="true" t="shared" si="5" ref="E63:V63">E64+E75</f>
        <v>0</v>
      </c>
      <c r="F63" s="414">
        <f t="shared" si="5"/>
        <v>0</v>
      </c>
      <c r="G63" s="414">
        <f t="shared" si="5"/>
        <v>0</v>
      </c>
      <c r="H63" s="414">
        <f t="shared" si="5"/>
        <v>0</v>
      </c>
      <c r="I63" s="414">
        <f t="shared" si="5"/>
        <v>0.3</v>
      </c>
      <c r="J63" s="414">
        <f t="shared" si="5"/>
        <v>0.25</v>
      </c>
      <c r="K63" s="414">
        <f t="shared" si="5"/>
        <v>4.41</v>
      </c>
      <c r="L63" s="414">
        <f t="shared" si="5"/>
        <v>0.5</v>
      </c>
      <c r="M63" s="414">
        <f t="shared" si="5"/>
        <v>0</v>
      </c>
      <c r="N63" s="414">
        <f t="shared" si="5"/>
        <v>0</v>
      </c>
      <c r="O63" s="414">
        <f t="shared" si="5"/>
        <v>0</v>
      </c>
      <c r="P63" s="414">
        <f t="shared" si="5"/>
        <v>0</v>
      </c>
      <c r="Q63" s="414">
        <f t="shared" si="5"/>
        <v>0</v>
      </c>
      <c r="R63" s="414">
        <f t="shared" si="5"/>
        <v>0</v>
      </c>
      <c r="S63" s="414">
        <f t="shared" si="5"/>
        <v>0</v>
      </c>
      <c r="T63" s="414">
        <f t="shared" si="5"/>
        <v>0</v>
      </c>
      <c r="U63" s="414">
        <f t="shared" si="5"/>
        <v>0</v>
      </c>
      <c r="V63" s="415">
        <f t="shared" si="5"/>
        <v>0</v>
      </c>
      <c r="W63" s="416"/>
      <c r="X63" s="414"/>
      <c r="Y63" s="414"/>
      <c r="Z63" s="417"/>
    </row>
    <row r="64" spans="1:26" ht="15.75">
      <c r="A64" s="122" t="s">
        <v>255</v>
      </c>
      <c r="B64" s="120" t="s">
        <v>202</v>
      </c>
      <c r="C64" s="414">
        <f aca="true" t="shared" si="6" ref="C64:V64">C65+C72</f>
        <v>0</v>
      </c>
      <c r="D64" s="414">
        <f t="shared" si="6"/>
        <v>0</v>
      </c>
      <c r="E64" s="414">
        <f t="shared" si="6"/>
        <v>0</v>
      </c>
      <c r="F64" s="414">
        <f t="shared" si="6"/>
        <v>0</v>
      </c>
      <c r="G64" s="414">
        <f t="shared" si="6"/>
        <v>0</v>
      </c>
      <c r="H64" s="414">
        <f t="shared" si="6"/>
        <v>0</v>
      </c>
      <c r="I64" s="414">
        <f t="shared" si="6"/>
        <v>0.3</v>
      </c>
      <c r="J64" s="414">
        <f t="shared" si="6"/>
        <v>0</v>
      </c>
      <c r="K64" s="414">
        <f t="shared" si="6"/>
        <v>4.41</v>
      </c>
      <c r="L64" s="414">
        <f t="shared" si="6"/>
        <v>0</v>
      </c>
      <c r="M64" s="414">
        <f t="shared" si="6"/>
        <v>0</v>
      </c>
      <c r="N64" s="414">
        <f t="shared" si="6"/>
        <v>0</v>
      </c>
      <c r="O64" s="414">
        <f t="shared" si="6"/>
        <v>0</v>
      </c>
      <c r="P64" s="414">
        <f t="shared" si="6"/>
        <v>0</v>
      </c>
      <c r="Q64" s="414">
        <f t="shared" si="6"/>
        <v>0</v>
      </c>
      <c r="R64" s="414">
        <f t="shared" si="6"/>
        <v>0</v>
      </c>
      <c r="S64" s="414">
        <f t="shared" si="6"/>
        <v>0</v>
      </c>
      <c r="T64" s="414">
        <f t="shared" si="6"/>
        <v>0</v>
      </c>
      <c r="U64" s="414">
        <f t="shared" si="6"/>
        <v>0</v>
      </c>
      <c r="V64" s="415">
        <f t="shared" si="6"/>
        <v>0</v>
      </c>
      <c r="W64" s="416"/>
      <c r="X64" s="414"/>
      <c r="Y64" s="414"/>
      <c r="Z64" s="417"/>
    </row>
    <row r="65" spans="1:26" ht="15.75">
      <c r="A65" s="428" t="s">
        <v>326</v>
      </c>
      <c r="B65" s="64" t="s">
        <v>203</v>
      </c>
      <c r="C65" s="418">
        <f aca="true" t="shared" si="7" ref="C65:V65">C66+C71</f>
        <v>0</v>
      </c>
      <c r="D65" s="418">
        <f t="shared" si="7"/>
        <v>0</v>
      </c>
      <c r="E65" s="418">
        <f t="shared" si="7"/>
        <v>0</v>
      </c>
      <c r="F65" s="418">
        <f t="shared" si="7"/>
        <v>0</v>
      </c>
      <c r="G65" s="418">
        <f t="shared" si="7"/>
        <v>0</v>
      </c>
      <c r="H65" s="418">
        <f t="shared" si="7"/>
        <v>0</v>
      </c>
      <c r="I65" s="418">
        <f>I66+I76</f>
        <v>0.3</v>
      </c>
      <c r="J65" s="418">
        <f t="shared" si="7"/>
        <v>0</v>
      </c>
      <c r="K65" s="418">
        <f t="shared" si="7"/>
        <v>4.41</v>
      </c>
      <c r="L65" s="418">
        <f t="shared" si="7"/>
        <v>0</v>
      </c>
      <c r="M65" s="418">
        <f t="shared" si="7"/>
        <v>0</v>
      </c>
      <c r="N65" s="418">
        <f t="shared" si="7"/>
        <v>0</v>
      </c>
      <c r="O65" s="418">
        <f t="shared" si="7"/>
        <v>0</v>
      </c>
      <c r="P65" s="418">
        <f t="shared" si="7"/>
        <v>0</v>
      </c>
      <c r="Q65" s="418">
        <f t="shared" si="7"/>
        <v>0</v>
      </c>
      <c r="R65" s="418">
        <f t="shared" si="7"/>
        <v>0</v>
      </c>
      <c r="S65" s="418">
        <f t="shared" si="7"/>
        <v>0</v>
      </c>
      <c r="T65" s="418">
        <f t="shared" si="7"/>
        <v>0</v>
      </c>
      <c r="U65" s="418">
        <f t="shared" si="7"/>
        <v>0</v>
      </c>
      <c r="V65" s="419">
        <f t="shared" si="7"/>
        <v>0</v>
      </c>
      <c r="W65" s="420"/>
      <c r="X65" s="418"/>
      <c r="Y65" s="418"/>
      <c r="Z65" s="421"/>
    </row>
    <row r="66" spans="1:26" ht="15.75">
      <c r="A66" s="429"/>
      <c r="B66" s="64" t="s">
        <v>204</v>
      </c>
      <c r="C66" s="418">
        <f>SUM(C67:C70)</f>
        <v>0</v>
      </c>
      <c r="D66" s="418">
        <f>SUM(D67:D68)</f>
        <v>0</v>
      </c>
      <c r="E66" s="418">
        <f>SUM(E67:E70)</f>
        <v>0</v>
      </c>
      <c r="F66" s="418">
        <f>SUM(F67:F68)</f>
        <v>0</v>
      </c>
      <c r="G66" s="418">
        <f>SUM(G67:G70)</f>
        <v>0</v>
      </c>
      <c r="H66" s="418">
        <f>SUM(H67:H68)</f>
        <v>0</v>
      </c>
      <c r="I66" s="418">
        <f>SUM(I67:I70)</f>
        <v>0</v>
      </c>
      <c r="J66" s="418">
        <f>SUM(J67:J68)</f>
        <v>0</v>
      </c>
      <c r="K66" s="418">
        <f>SUM(K67:K70)</f>
        <v>4.41</v>
      </c>
      <c r="L66" s="418">
        <f aca="true" t="shared" si="8" ref="L66:V66">SUM(L67:L68)</f>
        <v>0</v>
      </c>
      <c r="M66" s="418">
        <f t="shared" si="8"/>
        <v>0</v>
      </c>
      <c r="N66" s="418">
        <f t="shared" si="8"/>
        <v>0</v>
      </c>
      <c r="O66" s="418">
        <f t="shared" si="8"/>
        <v>0</v>
      </c>
      <c r="P66" s="418">
        <f t="shared" si="8"/>
        <v>0</v>
      </c>
      <c r="Q66" s="418">
        <f t="shared" si="8"/>
        <v>0</v>
      </c>
      <c r="R66" s="418">
        <f t="shared" si="8"/>
        <v>0</v>
      </c>
      <c r="S66" s="418">
        <f t="shared" si="8"/>
        <v>0</v>
      </c>
      <c r="T66" s="418">
        <f t="shared" si="8"/>
        <v>0</v>
      </c>
      <c r="U66" s="418">
        <f t="shared" si="8"/>
        <v>0</v>
      </c>
      <c r="V66" s="419">
        <f t="shared" si="8"/>
        <v>0</v>
      </c>
      <c r="W66" s="420"/>
      <c r="X66" s="418"/>
      <c r="Y66" s="418"/>
      <c r="Z66" s="421"/>
    </row>
    <row r="67" spans="1:26" ht="20.25" customHeight="1">
      <c r="A67" s="114" t="s">
        <v>327</v>
      </c>
      <c r="B67" s="62" t="s">
        <v>62</v>
      </c>
      <c r="C67" s="418"/>
      <c r="D67" s="418"/>
      <c r="E67" s="59"/>
      <c r="F67" s="418"/>
      <c r="G67" s="418"/>
      <c r="H67" s="418"/>
      <c r="I67" s="418"/>
      <c r="J67" s="418"/>
      <c r="K67" s="418"/>
      <c r="L67" s="418"/>
      <c r="M67" s="418">
        <v>0</v>
      </c>
      <c r="N67" s="418">
        <v>0</v>
      </c>
      <c r="O67" s="418">
        <v>0</v>
      </c>
      <c r="P67" s="418">
        <v>0</v>
      </c>
      <c r="Q67" s="418">
        <v>0</v>
      </c>
      <c r="R67" s="418">
        <v>0</v>
      </c>
      <c r="S67" s="418">
        <v>0</v>
      </c>
      <c r="T67" s="418">
        <v>0</v>
      </c>
      <c r="U67" s="418">
        <v>0</v>
      </c>
      <c r="V67" s="419">
        <v>0</v>
      </c>
      <c r="W67" s="311" t="s">
        <v>143</v>
      </c>
      <c r="X67" s="60" t="s">
        <v>143</v>
      </c>
      <c r="Y67" s="60" t="s">
        <v>143</v>
      </c>
      <c r="Z67" s="61" t="s">
        <v>143</v>
      </c>
    </row>
    <row r="68" spans="1:26" ht="36" customHeight="1">
      <c r="A68" s="114" t="s">
        <v>328</v>
      </c>
      <c r="B68" s="62" t="s">
        <v>63</v>
      </c>
      <c r="C68" s="418"/>
      <c r="D68" s="418"/>
      <c r="E68" s="418"/>
      <c r="F68" s="418"/>
      <c r="G68" s="418"/>
      <c r="H68" s="418"/>
      <c r="I68" s="418"/>
      <c r="J68" s="418"/>
      <c r="K68" s="59">
        <v>1</v>
      </c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9"/>
      <c r="W68" s="311" t="s">
        <v>143</v>
      </c>
      <c r="X68" s="60" t="s">
        <v>143</v>
      </c>
      <c r="Y68" s="60" t="s">
        <v>143</v>
      </c>
      <c r="Z68" s="61" t="s">
        <v>143</v>
      </c>
    </row>
    <row r="69" spans="1:26" ht="18.75" customHeight="1">
      <c r="A69" s="114" t="s">
        <v>329</v>
      </c>
      <c r="B69" s="62" t="s">
        <v>64</v>
      </c>
      <c r="C69" s="59"/>
      <c r="D69" s="418"/>
      <c r="E69" s="418"/>
      <c r="F69" s="418"/>
      <c r="G69" s="418"/>
      <c r="H69" s="418"/>
      <c r="I69" s="418"/>
      <c r="J69" s="418"/>
      <c r="K69" s="430">
        <v>3.41</v>
      </c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9"/>
      <c r="W69" s="311" t="s">
        <v>143</v>
      </c>
      <c r="X69" s="60" t="s">
        <v>143</v>
      </c>
      <c r="Y69" s="60" t="s">
        <v>143</v>
      </c>
      <c r="Z69" s="61" t="s">
        <v>143</v>
      </c>
    </row>
    <row r="70" spans="1:26" ht="37.5" customHeight="1">
      <c r="A70" s="114" t="s">
        <v>330</v>
      </c>
      <c r="B70" s="62" t="s">
        <v>32</v>
      </c>
      <c r="C70" s="59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9"/>
      <c r="W70" s="311" t="s">
        <v>143</v>
      </c>
      <c r="X70" s="60" t="s">
        <v>143</v>
      </c>
      <c r="Y70" s="60" t="s">
        <v>143</v>
      </c>
      <c r="Z70" s="61" t="s">
        <v>143</v>
      </c>
    </row>
    <row r="71" spans="1:26" ht="15.75">
      <c r="A71" s="66"/>
      <c r="B71" s="64" t="s">
        <v>205</v>
      </c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9"/>
      <c r="W71" s="420"/>
      <c r="X71" s="418"/>
      <c r="Y71" s="418"/>
      <c r="Z71" s="421"/>
    </row>
    <row r="72" spans="1:26" ht="15.75">
      <c r="A72" s="66"/>
      <c r="B72" s="64" t="s">
        <v>206</v>
      </c>
      <c r="C72" s="418">
        <f>C74+C73</f>
        <v>0</v>
      </c>
      <c r="D72" s="418"/>
      <c r="E72" s="418">
        <f>E74+E73</f>
        <v>0</v>
      </c>
      <c r="F72" s="418"/>
      <c r="G72" s="418">
        <f>G74+G73</f>
        <v>0</v>
      </c>
      <c r="H72" s="418"/>
      <c r="I72" s="418">
        <f>I74+I73</f>
        <v>0</v>
      </c>
      <c r="J72" s="418"/>
      <c r="K72" s="418">
        <f>K74+K73</f>
        <v>0</v>
      </c>
      <c r="L72" s="418"/>
      <c r="M72" s="418">
        <f>M74+M73</f>
        <v>0</v>
      </c>
      <c r="N72" s="418"/>
      <c r="O72" s="418">
        <f>O74+O73</f>
        <v>0</v>
      </c>
      <c r="P72" s="418"/>
      <c r="Q72" s="418">
        <f>Q74+Q73</f>
        <v>0</v>
      </c>
      <c r="R72" s="418"/>
      <c r="S72" s="418">
        <f>S74+S73</f>
        <v>0</v>
      </c>
      <c r="T72" s="418"/>
      <c r="U72" s="418">
        <f>U74+U73</f>
        <v>0</v>
      </c>
      <c r="V72" s="419"/>
      <c r="W72" s="420"/>
      <c r="X72" s="418"/>
      <c r="Y72" s="418"/>
      <c r="Z72" s="421"/>
    </row>
    <row r="73" spans="1:26" ht="15.75">
      <c r="A73" s="66"/>
      <c r="B73" s="64" t="s">
        <v>207</v>
      </c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9"/>
      <c r="W73" s="420"/>
      <c r="X73" s="418"/>
      <c r="Y73" s="418"/>
      <c r="Z73" s="421"/>
    </row>
    <row r="74" spans="1:26" ht="15.75">
      <c r="A74" s="66"/>
      <c r="B74" s="64" t="s">
        <v>208</v>
      </c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9"/>
      <c r="W74" s="420"/>
      <c r="X74" s="418"/>
      <c r="Y74" s="418"/>
      <c r="Z74" s="421"/>
    </row>
    <row r="75" spans="1:26" ht="15.75">
      <c r="A75" s="122" t="s">
        <v>256</v>
      </c>
      <c r="B75" s="120" t="s">
        <v>209</v>
      </c>
      <c r="C75" s="414"/>
      <c r="D75" s="414">
        <f aca="true" t="shared" si="9" ref="D75:V75">D76</f>
        <v>0</v>
      </c>
      <c r="E75" s="414"/>
      <c r="F75" s="414">
        <f t="shared" si="9"/>
        <v>0</v>
      </c>
      <c r="G75" s="414"/>
      <c r="H75" s="414">
        <f t="shared" si="9"/>
        <v>0</v>
      </c>
      <c r="I75" s="414"/>
      <c r="J75" s="414">
        <f t="shared" si="9"/>
        <v>0.25</v>
      </c>
      <c r="K75" s="414"/>
      <c r="L75" s="414">
        <f t="shared" si="9"/>
        <v>0.5</v>
      </c>
      <c r="M75" s="414"/>
      <c r="N75" s="414">
        <f t="shared" si="9"/>
        <v>0</v>
      </c>
      <c r="O75" s="414"/>
      <c r="P75" s="414">
        <f t="shared" si="9"/>
        <v>0</v>
      </c>
      <c r="Q75" s="414"/>
      <c r="R75" s="414">
        <f t="shared" si="9"/>
        <v>0</v>
      </c>
      <c r="S75" s="414"/>
      <c r="T75" s="414">
        <f t="shared" si="9"/>
        <v>0</v>
      </c>
      <c r="U75" s="414"/>
      <c r="V75" s="415">
        <f t="shared" si="9"/>
        <v>0</v>
      </c>
      <c r="W75" s="416"/>
      <c r="X75" s="414"/>
      <c r="Y75" s="414"/>
      <c r="Z75" s="417"/>
    </row>
    <row r="76" spans="1:26" ht="15.75">
      <c r="A76" s="114" t="s">
        <v>331</v>
      </c>
      <c r="B76" s="64" t="s">
        <v>37</v>
      </c>
      <c r="C76" s="414"/>
      <c r="D76" s="414">
        <f>SUM(D77:D79)</f>
        <v>0</v>
      </c>
      <c r="E76" s="414"/>
      <c r="F76" s="414">
        <f>SUM(F77:F79)</f>
        <v>0</v>
      </c>
      <c r="G76" s="414"/>
      <c r="H76" s="414">
        <f>SUM(H77:H79)</f>
        <v>0</v>
      </c>
      <c r="I76" s="418">
        <f>SUM(I77:I79)</f>
        <v>0.3</v>
      </c>
      <c r="J76" s="418">
        <f>SUM(J77:J79)</f>
        <v>0.25</v>
      </c>
      <c r="K76" s="418"/>
      <c r="L76" s="418">
        <f>SUM(L77:L79)</f>
        <v>0.5</v>
      </c>
      <c r="M76" s="414"/>
      <c r="N76" s="414">
        <f>SUM(N77:N79)</f>
        <v>0</v>
      </c>
      <c r="O76" s="414"/>
      <c r="P76" s="414">
        <f>SUM(P77:P79)</f>
        <v>0</v>
      </c>
      <c r="Q76" s="414"/>
      <c r="R76" s="414">
        <f>SUM(R77:R79)</f>
        <v>0</v>
      </c>
      <c r="S76" s="414"/>
      <c r="T76" s="414">
        <f>SUM(T77:T79)</f>
        <v>0</v>
      </c>
      <c r="U76" s="414"/>
      <c r="V76" s="415">
        <f>SUM(V77:V79)</f>
        <v>0</v>
      </c>
      <c r="W76" s="416"/>
      <c r="X76" s="414"/>
      <c r="Y76" s="414"/>
      <c r="Z76" s="417"/>
    </row>
    <row r="77" spans="1:26" ht="18" customHeight="1">
      <c r="A77" s="114" t="s">
        <v>332</v>
      </c>
      <c r="B77" s="63" t="s">
        <v>65</v>
      </c>
      <c r="C77" s="414"/>
      <c r="D77" s="414"/>
      <c r="E77" s="414"/>
      <c r="F77" s="414"/>
      <c r="G77" s="414"/>
      <c r="H77" s="414"/>
      <c r="I77" s="414"/>
      <c r="J77" s="414"/>
      <c r="K77" s="414"/>
      <c r="L77" s="59">
        <v>0.25</v>
      </c>
      <c r="M77" s="414"/>
      <c r="N77" s="414"/>
      <c r="O77" s="414"/>
      <c r="P77" s="414"/>
      <c r="Q77" s="414"/>
      <c r="R77" s="414"/>
      <c r="S77" s="414"/>
      <c r="T77" s="414"/>
      <c r="U77" s="414"/>
      <c r="V77" s="415"/>
      <c r="W77" s="311" t="s">
        <v>143</v>
      </c>
      <c r="X77" s="60" t="s">
        <v>143</v>
      </c>
      <c r="Y77" s="60" t="s">
        <v>143</v>
      </c>
      <c r="Z77" s="61" t="s">
        <v>143</v>
      </c>
    </row>
    <row r="78" spans="1:26" ht="18" customHeight="1">
      <c r="A78" s="114" t="s">
        <v>333</v>
      </c>
      <c r="B78" s="63" t="s">
        <v>66</v>
      </c>
      <c r="C78" s="414"/>
      <c r="D78" s="414"/>
      <c r="E78" s="414"/>
      <c r="F78" s="414"/>
      <c r="G78" s="414"/>
      <c r="H78" s="414"/>
      <c r="I78" s="418">
        <v>0.3</v>
      </c>
      <c r="J78" s="418">
        <v>0.25</v>
      </c>
      <c r="K78" s="418"/>
      <c r="L78" s="59"/>
      <c r="M78" s="414"/>
      <c r="N78" s="414"/>
      <c r="O78" s="414"/>
      <c r="P78" s="414"/>
      <c r="Q78" s="414"/>
      <c r="R78" s="414"/>
      <c r="S78" s="414"/>
      <c r="T78" s="414"/>
      <c r="U78" s="414"/>
      <c r="V78" s="415"/>
      <c r="W78" s="311" t="s">
        <v>143</v>
      </c>
      <c r="X78" s="60" t="s">
        <v>143</v>
      </c>
      <c r="Y78" s="60" t="s">
        <v>143</v>
      </c>
      <c r="Z78" s="61" t="s">
        <v>143</v>
      </c>
    </row>
    <row r="79" spans="1:26" ht="18.75" customHeight="1">
      <c r="A79" s="114" t="s">
        <v>334</v>
      </c>
      <c r="B79" s="63" t="s">
        <v>67</v>
      </c>
      <c r="C79" s="414"/>
      <c r="D79" s="414"/>
      <c r="E79" s="414"/>
      <c r="F79" s="414"/>
      <c r="G79" s="414"/>
      <c r="H79" s="414"/>
      <c r="I79" s="414"/>
      <c r="J79" s="414"/>
      <c r="K79" s="414"/>
      <c r="L79" s="59">
        <v>0.25</v>
      </c>
      <c r="M79" s="414"/>
      <c r="N79" s="414"/>
      <c r="O79" s="414"/>
      <c r="P79" s="414"/>
      <c r="Q79" s="414"/>
      <c r="R79" s="414"/>
      <c r="S79" s="414"/>
      <c r="T79" s="414"/>
      <c r="U79" s="414"/>
      <c r="V79" s="415"/>
      <c r="W79" s="311" t="s">
        <v>143</v>
      </c>
      <c r="X79" s="60" t="s">
        <v>143</v>
      </c>
      <c r="Y79" s="60" t="s">
        <v>143</v>
      </c>
      <c r="Z79" s="61" t="s">
        <v>143</v>
      </c>
    </row>
    <row r="80" spans="1:26" ht="36" customHeight="1">
      <c r="A80" s="122" t="s">
        <v>110</v>
      </c>
      <c r="B80" s="200" t="s">
        <v>224</v>
      </c>
      <c r="C80" s="410">
        <f aca="true" t="shared" si="10" ref="C80:V80">C81</f>
        <v>0</v>
      </c>
      <c r="D80" s="410">
        <f t="shared" si="10"/>
        <v>0</v>
      </c>
      <c r="E80" s="410">
        <f t="shared" si="10"/>
        <v>0</v>
      </c>
      <c r="F80" s="410">
        <f t="shared" si="10"/>
        <v>0</v>
      </c>
      <c r="G80" s="410">
        <f t="shared" si="10"/>
        <v>0.1</v>
      </c>
      <c r="H80" s="410">
        <f t="shared" si="10"/>
        <v>0.25</v>
      </c>
      <c r="I80" s="410">
        <f t="shared" si="10"/>
        <v>0.847</v>
      </c>
      <c r="J80" s="410">
        <f t="shared" si="10"/>
        <v>0</v>
      </c>
      <c r="K80" s="410">
        <f t="shared" si="10"/>
        <v>0</v>
      </c>
      <c r="L80" s="431">
        <f t="shared" si="10"/>
        <v>0</v>
      </c>
      <c r="M80" s="410">
        <f t="shared" si="10"/>
        <v>0</v>
      </c>
      <c r="N80" s="410">
        <f t="shared" si="10"/>
        <v>0</v>
      </c>
      <c r="O80" s="410">
        <f t="shared" si="10"/>
        <v>0</v>
      </c>
      <c r="P80" s="410">
        <f t="shared" si="10"/>
        <v>0</v>
      </c>
      <c r="Q80" s="410">
        <f t="shared" si="10"/>
        <v>0</v>
      </c>
      <c r="R80" s="410">
        <f t="shared" si="10"/>
        <v>0</v>
      </c>
      <c r="S80" s="410">
        <f t="shared" si="10"/>
        <v>0</v>
      </c>
      <c r="T80" s="410">
        <f t="shared" si="10"/>
        <v>0</v>
      </c>
      <c r="U80" s="410">
        <f t="shared" si="10"/>
        <v>0</v>
      </c>
      <c r="V80" s="411">
        <f t="shared" si="10"/>
        <v>0</v>
      </c>
      <c r="W80" s="382"/>
      <c r="X80" s="383"/>
      <c r="Y80" s="383"/>
      <c r="Z80" s="384"/>
    </row>
    <row r="81" spans="1:26" ht="16.5" customHeight="1">
      <c r="A81" s="114" t="s">
        <v>252</v>
      </c>
      <c r="B81" s="385" t="s">
        <v>335</v>
      </c>
      <c r="C81" s="418"/>
      <c r="D81" s="418"/>
      <c r="E81" s="418"/>
      <c r="F81" s="418"/>
      <c r="G81" s="418">
        <v>0.1</v>
      </c>
      <c r="H81" s="418">
        <v>0.25</v>
      </c>
      <c r="I81" s="418">
        <v>0.847</v>
      </c>
      <c r="J81" s="418"/>
      <c r="K81" s="418"/>
      <c r="L81" s="59"/>
      <c r="M81" s="418"/>
      <c r="N81" s="418"/>
      <c r="O81" s="418"/>
      <c r="P81" s="418"/>
      <c r="Q81" s="418"/>
      <c r="R81" s="418"/>
      <c r="S81" s="418"/>
      <c r="T81" s="418"/>
      <c r="U81" s="418"/>
      <c r="V81" s="419"/>
      <c r="W81" s="311" t="s">
        <v>143</v>
      </c>
      <c r="X81" s="60" t="s">
        <v>143</v>
      </c>
      <c r="Y81" s="60" t="s">
        <v>143</v>
      </c>
      <c r="Z81" s="61" t="s">
        <v>143</v>
      </c>
    </row>
    <row r="82" spans="1:26" s="201" customFormat="1" ht="15.75">
      <c r="A82" s="427" t="s">
        <v>111</v>
      </c>
      <c r="B82" s="432" t="s">
        <v>232</v>
      </c>
      <c r="C82" s="410">
        <f aca="true" t="shared" si="11" ref="C82:V82">SUM(C83:C83)</f>
        <v>0</v>
      </c>
      <c r="D82" s="410">
        <f t="shared" si="11"/>
        <v>0</v>
      </c>
      <c r="E82" s="410">
        <f t="shared" si="11"/>
        <v>0</v>
      </c>
      <c r="F82" s="410">
        <f t="shared" si="11"/>
        <v>0</v>
      </c>
      <c r="G82" s="410">
        <f t="shared" si="11"/>
        <v>0.14</v>
      </c>
      <c r="H82" s="410">
        <f t="shared" si="11"/>
        <v>0.8</v>
      </c>
      <c r="I82" s="410">
        <f t="shared" si="11"/>
        <v>0</v>
      </c>
      <c r="J82" s="410">
        <f t="shared" si="11"/>
        <v>0</v>
      </c>
      <c r="K82" s="410">
        <f t="shared" si="11"/>
        <v>0</v>
      </c>
      <c r="L82" s="410">
        <f t="shared" si="11"/>
        <v>0</v>
      </c>
      <c r="M82" s="410">
        <f t="shared" si="11"/>
        <v>0</v>
      </c>
      <c r="N82" s="410">
        <f t="shared" si="11"/>
        <v>0</v>
      </c>
      <c r="O82" s="410">
        <f t="shared" si="11"/>
        <v>0</v>
      </c>
      <c r="P82" s="410">
        <f t="shared" si="11"/>
        <v>0</v>
      </c>
      <c r="Q82" s="410">
        <f t="shared" si="11"/>
        <v>0</v>
      </c>
      <c r="R82" s="410">
        <f t="shared" si="11"/>
        <v>0</v>
      </c>
      <c r="S82" s="410">
        <f t="shared" si="11"/>
        <v>0</v>
      </c>
      <c r="T82" s="410">
        <f t="shared" si="11"/>
        <v>0</v>
      </c>
      <c r="U82" s="410">
        <f t="shared" si="11"/>
        <v>0</v>
      </c>
      <c r="V82" s="411">
        <f t="shared" si="11"/>
        <v>0</v>
      </c>
      <c r="W82" s="412"/>
      <c r="X82" s="410"/>
      <c r="Y82" s="410"/>
      <c r="Z82" s="413"/>
    </row>
    <row r="83" spans="1:26" ht="17.25" customHeight="1" thickBot="1">
      <c r="A83" s="123" t="s">
        <v>259</v>
      </c>
      <c r="B83" s="433" t="s">
        <v>341</v>
      </c>
      <c r="C83" s="434"/>
      <c r="D83" s="434"/>
      <c r="E83" s="434"/>
      <c r="F83" s="434"/>
      <c r="G83" s="434">
        <v>0.14</v>
      </c>
      <c r="H83" s="434">
        <v>0.8</v>
      </c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5"/>
      <c r="W83" s="436" t="s">
        <v>143</v>
      </c>
      <c r="X83" s="437" t="s">
        <v>143</v>
      </c>
      <c r="Y83" s="437" t="s">
        <v>143</v>
      </c>
      <c r="Z83" s="438" t="s">
        <v>143</v>
      </c>
    </row>
    <row r="84" spans="1:26" ht="15.75">
      <c r="A84" s="6"/>
      <c r="B84" s="439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</row>
    <row r="85" spans="1:26" ht="15.75">
      <c r="A85" s="6"/>
      <c r="B85" s="441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2"/>
      <c r="X85" s="442"/>
      <c r="Y85" s="442"/>
      <c r="Z85" s="442"/>
    </row>
    <row r="86" spans="1:26" ht="15.75">
      <c r="A86" s="6"/>
      <c r="B86" s="441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2"/>
      <c r="X86" s="442"/>
      <c r="Y86" s="442"/>
      <c r="Z86" s="442"/>
    </row>
    <row r="87" spans="1:26" ht="15.75">
      <c r="A87" s="6"/>
      <c r="B87" s="443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</row>
    <row r="88" spans="1:26" ht="15.75">
      <c r="A88" s="6"/>
      <c r="B88" s="443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</row>
    <row r="89" spans="1:26" ht="15.75">
      <c r="A89" s="6"/>
      <c r="B89" s="439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</row>
    <row r="90" spans="1:26" ht="15.75">
      <c r="A90" s="6"/>
      <c r="B90" s="443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</row>
    <row r="91" spans="1:26" ht="15.75">
      <c r="A91" s="6"/>
      <c r="B91" s="443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</row>
    <row r="92" spans="1:26" ht="15.75">
      <c r="A92" s="6"/>
      <c r="B92" s="443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</row>
    <row r="93" spans="1:26" ht="15.75">
      <c r="A93" s="6"/>
      <c r="B93" s="439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</row>
    <row r="94" spans="1:26" ht="15.75">
      <c r="A94" s="6"/>
      <c r="B94" s="443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</row>
    <row r="95" spans="1:26" ht="15.75">
      <c r="A95" s="6"/>
      <c r="B95" s="443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</row>
    <row r="96" spans="1:26" ht="15.75">
      <c r="A96" s="6"/>
      <c r="B96" s="444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</row>
    <row r="97" spans="1:26" ht="15.75">
      <c r="A97" s="6"/>
      <c r="B97" s="446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</row>
    <row r="98" spans="1:26" ht="15.75">
      <c r="A98" s="6"/>
      <c r="B98" s="443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</row>
    <row r="99" spans="1:26" ht="15.75">
      <c r="A99" s="6"/>
      <c r="B99" s="447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</row>
    <row r="100" spans="1:26" ht="15.75">
      <c r="A100" s="6"/>
      <c r="B100" s="439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</row>
    <row r="101" spans="1:26" ht="15.75">
      <c r="A101" s="6"/>
      <c r="B101" s="439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</row>
    <row r="102" spans="1:26" ht="15.75">
      <c r="A102" s="6"/>
      <c r="B102" s="443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</row>
    <row r="103" spans="1:26" ht="15.75">
      <c r="A103" s="6"/>
      <c r="B103" s="439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</row>
    <row r="104" spans="1:26" ht="15.75">
      <c r="A104" s="6"/>
      <c r="B104" s="439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</row>
    <row r="105" spans="1:26" ht="15.75">
      <c r="A105" s="6"/>
      <c r="B105" s="443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</row>
    <row r="106" spans="1:26" ht="15.75">
      <c r="A106" s="6"/>
      <c r="B106" s="439"/>
      <c r="C106" s="440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</row>
    <row r="107" spans="1:26" ht="15.75">
      <c r="A107" s="6"/>
      <c r="B107" s="439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</row>
    <row r="108" spans="1:26" ht="15.75">
      <c r="A108" s="6"/>
      <c r="B108" s="443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</row>
    <row r="109" spans="1:26" ht="15.75">
      <c r="A109" s="6"/>
      <c r="B109" s="447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</row>
    <row r="110" spans="1:26" ht="15.75">
      <c r="A110" s="6"/>
      <c r="B110" s="446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2"/>
      <c r="X110" s="442"/>
      <c r="Y110" s="442"/>
      <c r="Z110" s="442"/>
    </row>
    <row r="111" spans="1:26" ht="15.75">
      <c r="A111" s="6"/>
      <c r="B111" s="448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  <c r="W111" s="442"/>
      <c r="X111" s="442"/>
      <c r="Y111" s="442"/>
      <c r="Z111" s="442"/>
    </row>
    <row r="112" spans="1:26" ht="15.75">
      <c r="A112" s="6"/>
      <c r="B112" s="449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</row>
    <row r="113" spans="1:26" ht="15.75">
      <c r="A113" s="6"/>
      <c r="B113" s="443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</row>
    <row r="114" spans="1:26" ht="15.75">
      <c r="A114" s="6"/>
      <c r="B114" s="447"/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</row>
    <row r="115" spans="1:26" ht="15.75">
      <c r="A115" s="6"/>
      <c r="B115" s="439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</row>
    <row r="116" spans="1:26" ht="15.75">
      <c r="A116" s="6"/>
      <c r="B116" s="446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</row>
    <row r="117" spans="1:26" ht="15.75">
      <c r="A117" s="6"/>
      <c r="B117" s="443"/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</row>
    <row r="118" spans="1:26" ht="15.75">
      <c r="A118" s="6"/>
      <c r="B118" s="439"/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</row>
    <row r="119" spans="1:26" ht="15.75">
      <c r="A119" s="6"/>
      <c r="B119" s="446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</row>
    <row r="120" spans="1:26" ht="15.75">
      <c r="A120" s="6"/>
      <c r="B120" s="443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</row>
    <row r="121" spans="1:26" ht="15.75">
      <c r="A121" s="6"/>
      <c r="B121" s="439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</row>
    <row r="122" spans="1:26" ht="15.75">
      <c r="A122" s="6"/>
      <c r="B122" s="446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</row>
    <row r="123" spans="1:26" ht="15.75">
      <c r="A123" s="6"/>
      <c r="B123" s="443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</row>
    <row r="124" spans="1:26" ht="15.75">
      <c r="A124" s="6"/>
      <c r="B124" s="439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</row>
    <row r="125" spans="1:26" ht="15.75">
      <c r="A125" s="6"/>
      <c r="B125" s="446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  <c r="Z125" s="440"/>
    </row>
    <row r="126" spans="1:26" ht="15.75">
      <c r="A126" s="6"/>
      <c r="B126" s="443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</row>
    <row r="127" spans="1:26" ht="15.75">
      <c r="A127" s="6"/>
      <c r="B127" s="439"/>
      <c r="C127" s="440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</row>
    <row r="128" spans="1:26" ht="15.75">
      <c r="A128" s="6"/>
      <c r="B128" s="446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</row>
    <row r="129" spans="1:26" ht="15.75">
      <c r="A129" s="6"/>
      <c r="B129" s="443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</row>
    <row r="130" spans="1:26" ht="15.75">
      <c r="A130" s="6"/>
      <c r="B130" s="439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</row>
    <row r="131" spans="1:26" ht="15.75">
      <c r="A131" s="6"/>
      <c r="B131" s="446"/>
      <c r="C131" s="440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</row>
    <row r="132" spans="1:26" ht="15.75">
      <c r="A132" s="6"/>
      <c r="B132" s="443"/>
      <c r="C132" s="440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</row>
    <row r="133" spans="1:26" ht="15.75">
      <c r="A133" s="6"/>
      <c r="B133" s="439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</row>
    <row r="134" spans="1:26" ht="15.75">
      <c r="A134" s="6"/>
      <c r="B134" s="446"/>
      <c r="C134" s="440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</row>
    <row r="135" spans="1:26" ht="15.75">
      <c r="A135" s="6"/>
      <c r="B135" s="439"/>
      <c r="C135" s="440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</row>
    <row r="136" spans="1:26" ht="15.75">
      <c r="A136" s="6"/>
      <c r="B136" s="443"/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</row>
    <row r="137" spans="1:26" ht="15.75">
      <c r="A137" s="6"/>
      <c r="B137" s="443"/>
      <c r="C137" s="440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</row>
    <row r="138" spans="1:26" ht="15.75">
      <c r="A138" s="6"/>
      <c r="B138" s="447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</row>
    <row r="139" spans="1:26" ht="15.75">
      <c r="A139" s="6"/>
      <c r="B139" s="449"/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  <c r="Z139" s="440"/>
    </row>
    <row r="140" spans="1:26" ht="15.75">
      <c r="A140" s="6"/>
      <c r="B140" s="443"/>
      <c r="C140" s="440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  <c r="Z140" s="440"/>
    </row>
    <row r="141" spans="1:26" ht="15.75">
      <c r="A141" s="6"/>
      <c r="B141" s="447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</row>
    <row r="142" spans="1:26" ht="15.75">
      <c r="A142" s="6"/>
      <c r="B142" s="449"/>
      <c r="C142" s="440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</row>
    <row r="143" spans="1:26" ht="15.75">
      <c r="A143" s="6"/>
      <c r="B143" s="443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</row>
    <row r="144" spans="1:26" ht="15.75">
      <c r="A144" s="6"/>
      <c r="B144" s="450"/>
      <c r="C144" s="445"/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</row>
    <row r="145" spans="1:26" ht="15.75">
      <c r="A145" s="6"/>
      <c r="B145" s="448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</row>
    <row r="146" spans="1:26" ht="15.75">
      <c r="A146" s="6"/>
      <c r="B146" s="448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</row>
    <row r="147" spans="1:26" ht="15.75">
      <c r="A147" s="6"/>
      <c r="B147" s="443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</row>
    <row r="148" spans="1:26" ht="15.75">
      <c r="A148" s="6"/>
      <c r="B148" s="451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</row>
    <row r="149" spans="1:26" ht="15.75">
      <c r="A149" s="6"/>
      <c r="B149" s="451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</row>
    <row r="150" spans="1:26" ht="15.75">
      <c r="A150" s="6"/>
      <c r="B150" s="443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</row>
    <row r="151" spans="1:26" ht="15.75">
      <c r="A151" s="6"/>
      <c r="B151" s="451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</row>
    <row r="152" spans="1:26" ht="15.75">
      <c r="A152" s="6"/>
      <c r="B152" s="451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</row>
    <row r="153" spans="1:26" ht="15.75">
      <c r="A153" s="6"/>
      <c r="B153" s="443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  <c r="Z153" s="440"/>
    </row>
    <row r="154" spans="1:26" ht="15.75">
      <c r="A154" s="6"/>
      <c r="B154" s="451"/>
      <c r="C154" s="440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</row>
    <row r="155" spans="1:26" ht="15.75">
      <c r="A155" s="6"/>
      <c r="B155" s="451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</row>
    <row r="156" spans="1:26" ht="15.75">
      <c r="A156" s="6"/>
      <c r="B156" s="443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</row>
    <row r="157" spans="1:26" ht="15.75">
      <c r="A157" s="6"/>
      <c r="B157" s="451"/>
      <c r="C157" s="440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</row>
    <row r="158" spans="1:26" ht="15.75">
      <c r="A158" s="6"/>
      <c r="B158" s="451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</row>
    <row r="159" spans="1:26" ht="15.75">
      <c r="A159" s="6"/>
      <c r="B159" s="443"/>
      <c r="C159" s="440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</row>
    <row r="160" spans="1:26" ht="15.75">
      <c r="A160" s="6"/>
      <c r="B160" s="448"/>
      <c r="C160" s="440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</row>
    <row r="161" spans="1:26" ht="15.75">
      <c r="A161" s="6"/>
      <c r="B161" s="448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</row>
    <row r="162" spans="1:26" ht="15.75">
      <c r="A162" s="6"/>
      <c r="B162" s="443"/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</row>
    <row r="163" spans="1:26" ht="15.75">
      <c r="A163" s="6"/>
      <c r="B163" s="448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</row>
    <row r="164" spans="1:26" ht="15.75">
      <c r="A164" s="6"/>
      <c r="B164" s="448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</row>
    <row r="165" spans="1:26" ht="15.75">
      <c r="A165" s="6"/>
      <c r="B165" s="443"/>
      <c r="C165" s="440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</row>
    <row r="166" spans="1:26" ht="15.75">
      <c r="A166" s="6"/>
      <c r="B166" s="448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</row>
    <row r="167" spans="1:26" ht="15.75">
      <c r="A167" s="6"/>
      <c r="B167" s="448"/>
      <c r="C167" s="440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</row>
    <row r="168" spans="1:26" ht="15.75">
      <c r="A168" s="6"/>
      <c r="B168" s="443"/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</row>
    <row r="169" spans="1:26" ht="15.75">
      <c r="A169" s="6"/>
      <c r="B169" s="450"/>
      <c r="C169" s="445"/>
      <c r="D169" s="445"/>
      <c r="E169" s="445"/>
      <c r="F169" s="445"/>
      <c r="G169" s="445"/>
      <c r="H169" s="445"/>
      <c r="I169" s="445"/>
      <c r="J169" s="445"/>
      <c r="K169" s="445"/>
      <c r="L169" s="445"/>
      <c r="M169" s="445"/>
      <c r="N169" s="445"/>
      <c r="O169" s="445"/>
      <c r="P169" s="445"/>
      <c r="Q169" s="445"/>
      <c r="R169" s="445"/>
      <c r="S169" s="445"/>
      <c r="T169" s="445"/>
      <c r="U169" s="445"/>
      <c r="V169" s="445"/>
      <c r="W169" s="445"/>
      <c r="X169" s="445"/>
      <c r="Y169" s="445"/>
      <c r="Z169" s="445"/>
    </row>
    <row r="170" spans="1:26" ht="15.75">
      <c r="A170" s="6"/>
      <c r="B170" s="439"/>
      <c r="C170" s="440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</row>
    <row r="171" spans="1:26" ht="15.75">
      <c r="A171" s="6"/>
      <c r="B171" s="439"/>
      <c r="C171" s="440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</row>
    <row r="172" spans="1:26" ht="15.75">
      <c r="A172" s="6"/>
      <c r="B172" s="443"/>
      <c r="C172" s="440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</row>
    <row r="173" spans="1:26" ht="15.75">
      <c r="A173" s="6"/>
      <c r="B173" s="439"/>
      <c r="C173" s="440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</row>
    <row r="174" spans="1:26" ht="15.75">
      <c r="A174" s="6"/>
      <c r="B174" s="439"/>
      <c r="C174" s="440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</row>
    <row r="175" spans="1:26" ht="15.75">
      <c r="A175" s="6"/>
      <c r="B175" s="443"/>
      <c r="C175" s="440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</row>
    <row r="176" spans="1:26" ht="15.75">
      <c r="A176" s="6"/>
      <c r="B176" s="439"/>
      <c r="C176" s="440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</row>
    <row r="177" spans="1:26" ht="15.75">
      <c r="A177" s="6"/>
      <c r="B177" s="439"/>
      <c r="C177" s="440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</row>
    <row r="178" spans="1:26" ht="15.75">
      <c r="A178" s="6"/>
      <c r="B178" s="443"/>
      <c r="C178" s="440"/>
      <c r="D178" s="440"/>
      <c r="E178" s="440"/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</row>
    <row r="179" spans="1:26" ht="15.75">
      <c r="A179" s="6"/>
      <c r="B179" s="439"/>
      <c r="C179" s="440"/>
      <c r="D179" s="440"/>
      <c r="E179" s="440"/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</row>
    <row r="180" spans="1:26" ht="15.75">
      <c r="A180" s="6"/>
      <c r="B180" s="439"/>
      <c r="C180" s="440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  <c r="Z180" s="440"/>
    </row>
    <row r="181" spans="1:26" ht="15.75">
      <c r="A181" s="6"/>
      <c r="B181" s="443"/>
      <c r="C181" s="440"/>
      <c r="D181" s="440"/>
      <c r="E181" s="440"/>
      <c r="F181" s="440"/>
      <c r="G181" s="440"/>
      <c r="H181" s="440"/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440"/>
    </row>
    <row r="182" spans="1:26" ht="15.75">
      <c r="A182" s="6"/>
      <c r="B182" s="439"/>
      <c r="C182" s="440"/>
      <c r="D182" s="440"/>
      <c r="E182" s="440"/>
      <c r="F182" s="440"/>
      <c r="G182" s="440"/>
      <c r="H182" s="440"/>
      <c r="I182" s="440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</row>
    <row r="183" spans="1:26" ht="15.75">
      <c r="A183" s="6"/>
      <c r="B183" s="439"/>
      <c r="C183" s="440"/>
      <c r="D183" s="440"/>
      <c r="E183" s="440"/>
      <c r="F183" s="440"/>
      <c r="G183" s="440"/>
      <c r="H183" s="440"/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</row>
    <row r="184" spans="1:26" ht="15.75">
      <c r="A184" s="6"/>
      <c r="B184" s="443"/>
      <c r="C184" s="440"/>
      <c r="D184" s="440"/>
      <c r="E184" s="440"/>
      <c r="F184" s="440"/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</row>
    <row r="185" spans="1:26" ht="15.75">
      <c r="A185" s="6"/>
      <c r="B185" s="439"/>
      <c r="C185" s="440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</row>
    <row r="186" spans="1:26" ht="15.75">
      <c r="A186" s="6"/>
      <c r="B186" s="439"/>
      <c r="C186" s="440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</row>
    <row r="187" spans="1:26" ht="15.75">
      <c r="A187" s="6"/>
      <c r="B187" s="443"/>
      <c r="C187" s="440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</row>
    <row r="188" spans="1:26" ht="15.75">
      <c r="A188" s="6"/>
      <c r="B188" s="439"/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</row>
    <row r="189" spans="1:26" ht="15.75">
      <c r="A189" s="6"/>
      <c r="B189" s="439"/>
      <c r="C189" s="440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</row>
    <row r="190" spans="1:26" ht="15.75">
      <c r="A190" s="6"/>
      <c r="B190" s="443"/>
      <c r="C190" s="440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</row>
    <row r="191" spans="1:26" ht="15.75">
      <c r="A191" s="6"/>
      <c r="B191" s="439"/>
      <c r="C191" s="440"/>
      <c r="D191" s="440"/>
      <c r="E191" s="440"/>
      <c r="F191" s="440"/>
      <c r="G191" s="440"/>
      <c r="H191" s="440"/>
      <c r="I191" s="440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  <c r="Z191" s="440"/>
    </row>
    <row r="192" spans="1:26" ht="15.75">
      <c r="A192" s="6"/>
      <c r="B192" s="439"/>
      <c r="C192" s="440"/>
      <c r="D192" s="440"/>
      <c r="E192" s="440"/>
      <c r="F192" s="440"/>
      <c r="G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</row>
    <row r="193" spans="1:26" ht="15.75">
      <c r="A193" s="6"/>
      <c r="B193" s="443"/>
      <c r="C193" s="440"/>
      <c r="D193" s="440"/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</row>
    <row r="194" spans="1:26" ht="15.75">
      <c r="A194" s="6"/>
      <c r="B194" s="439"/>
      <c r="C194" s="440"/>
      <c r="D194" s="440"/>
      <c r="E194" s="440"/>
      <c r="F194" s="440"/>
      <c r="G194" s="440"/>
      <c r="H194" s="440"/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</row>
    <row r="195" spans="1:26" ht="15.75">
      <c r="A195" s="6"/>
      <c r="B195" s="439"/>
      <c r="C195" s="440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</row>
    <row r="196" spans="1:26" ht="15.75">
      <c r="A196" s="6"/>
      <c r="B196" s="443"/>
      <c r="C196" s="440"/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</row>
    <row r="197" spans="1:26" ht="15.75">
      <c r="A197" s="6"/>
      <c r="B197" s="439"/>
      <c r="C197" s="440"/>
      <c r="D197" s="440"/>
      <c r="E197" s="440"/>
      <c r="F197" s="440"/>
      <c r="G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</row>
    <row r="198" spans="1:26" ht="15.75">
      <c r="A198" s="6"/>
      <c r="B198" s="439"/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</row>
    <row r="199" spans="1:26" ht="15.75">
      <c r="A199" s="6"/>
      <c r="B199" s="439"/>
      <c r="C199" s="440"/>
      <c r="D199" s="440"/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</row>
    <row r="200" spans="1:26" ht="15.75">
      <c r="A200" s="6"/>
      <c r="B200" s="439"/>
      <c r="C200" s="440"/>
      <c r="D200" s="440"/>
      <c r="E200" s="440"/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</row>
    <row r="201" spans="1:26" ht="15.75">
      <c r="A201" s="6"/>
      <c r="B201" s="443"/>
      <c r="C201" s="440"/>
      <c r="D201" s="440"/>
      <c r="E201" s="440"/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</row>
    <row r="202" spans="1:26" ht="15.75">
      <c r="A202" s="6"/>
      <c r="B202" s="446"/>
      <c r="C202" s="440"/>
      <c r="D202" s="440"/>
      <c r="E202" s="440"/>
      <c r="F202" s="440"/>
      <c r="G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2"/>
      <c r="X202" s="442"/>
      <c r="Y202" s="442"/>
      <c r="Z202" s="442"/>
    </row>
    <row r="203" spans="1:26" ht="15.75">
      <c r="A203" s="6"/>
      <c r="B203" s="449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</row>
    <row r="204" spans="1:26" ht="15.75">
      <c r="A204" s="20"/>
      <c r="B204" s="443"/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</row>
  </sheetData>
  <sheetProtection/>
  <mergeCells count="34">
    <mergeCell ref="Q20:R20"/>
    <mergeCell ref="S20:T20"/>
    <mergeCell ref="U20:V20"/>
    <mergeCell ref="Q18:R18"/>
    <mergeCell ref="S18:T18"/>
    <mergeCell ref="U18:V18"/>
    <mergeCell ref="K18:L18"/>
    <mergeCell ref="M18:N18"/>
    <mergeCell ref="C20:D20"/>
    <mergeCell ref="E20:F20"/>
    <mergeCell ref="G20:H20"/>
    <mergeCell ref="I20:J20"/>
    <mergeCell ref="K20:L20"/>
    <mergeCell ref="M20:N20"/>
    <mergeCell ref="C17:L17"/>
    <mergeCell ref="M17:V17"/>
    <mergeCell ref="O20:P20"/>
    <mergeCell ref="X17:X19"/>
    <mergeCell ref="Y17:Y19"/>
    <mergeCell ref="Z17:Z19"/>
    <mergeCell ref="C18:D18"/>
    <mergeCell ref="E18:F18"/>
    <mergeCell ref="G18:H18"/>
    <mergeCell ref="I18:J18"/>
    <mergeCell ref="A12:H12"/>
    <mergeCell ref="W17:W19"/>
    <mergeCell ref="O18:P18"/>
    <mergeCell ref="V7:Z7"/>
    <mergeCell ref="A11:V11"/>
    <mergeCell ref="A16:A18"/>
    <mergeCell ref="B16:B18"/>
    <mergeCell ref="C16:L16"/>
    <mergeCell ref="M16:V16"/>
    <mergeCell ref="W16:Z1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zoomScale="60" zoomScaleNormal="60" zoomScalePageLayoutView="0" workbookViewId="0" topLeftCell="K1">
      <selection activeCell="G15" sqref="G15:G16"/>
    </sheetView>
  </sheetViews>
  <sheetFormatPr defaultColWidth="9.00390625" defaultRowHeight="15.75"/>
  <cols>
    <col min="1" max="1" width="8.875" style="0" customWidth="1"/>
    <col min="2" max="2" width="70.00390625" style="0" customWidth="1"/>
    <col min="3" max="3" width="14.625" style="0" customWidth="1"/>
    <col min="4" max="4" width="13.50390625" style="0" customWidth="1"/>
    <col min="5" max="5" width="13.75390625" style="0" customWidth="1"/>
    <col min="6" max="6" width="12.25390625" style="0" customWidth="1"/>
    <col min="7" max="7" width="12.50390625" style="0" customWidth="1"/>
    <col min="8" max="8" width="12.125" style="0" customWidth="1"/>
    <col min="9" max="9" width="12.75390625" style="0" customWidth="1"/>
    <col min="10" max="10" width="11.625" style="0" customWidth="1"/>
    <col min="11" max="11" width="13.00390625" style="0" customWidth="1"/>
    <col min="12" max="12" width="11.125" style="0" customWidth="1"/>
    <col min="13" max="13" width="12.625" style="0" customWidth="1"/>
    <col min="14" max="14" width="19.875" style="177" customWidth="1"/>
    <col min="15" max="15" width="13.625" style="0" customWidth="1"/>
    <col min="16" max="16" width="13.00390625" style="0" customWidth="1"/>
    <col min="17" max="17" width="15.50390625" style="0" customWidth="1"/>
    <col min="18" max="18" width="15.00390625" style="0" customWidth="1"/>
    <col min="19" max="19" width="11.875" style="0" customWidth="1"/>
    <col min="20" max="20" width="11.25390625" style="0" customWidth="1"/>
    <col min="21" max="21" width="11.00390625" style="0" customWidth="1"/>
    <col min="22" max="22" width="10.875" style="0" customWidth="1"/>
    <col min="23" max="23" width="75.25390625" style="0" customWidth="1"/>
  </cols>
  <sheetData>
    <row r="1" spans="1:23" ht="15.75">
      <c r="A1" s="1"/>
      <c r="B1" s="1"/>
      <c r="C1" s="1"/>
      <c r="D1" s="1"/>
      <c r="E1" s="27"/>
      <c r="F1" s="1"/>
      <c r="G1" s="27"/>
      <c r="H1" s="1"/>
      <c r="I1" s="27"/>
      <c r="J1" s="1"/>
      <c r="K1" s="27"/>
      <c r="L1" s="1"/>
      <c r="M1" s="27"/>
      <c r="N1" s="125"/>
      <c r="O1" s="1"/>
      <c r="P1" s="1"/>
      <c r="Q1" s="1"/>
      <c r="R1" s="1"/>
      <c r="S1" s="1"/>
      <c r="T1" s="1"/>
      <c r="U1" s="1"/>
      <c r="V1" s="1"/>
      <c r="W1" s="11" t="s">
        <v>438</v>
      </c>
    </row>
    <row r="2" spans="1:23" ht="15.75">
      <c r="A2" s="1"/>
      <c r="B2" s="1"/>
      <c r="C2" s="1"/>
      <c r="D2" s="1"/>
      <c r="E2" s="27"/>
      <c r="F2" s="1"/>
      <c r="G2" s="27"/>
      <c r="H2" s="1"/>
      <c r="I2" s="27"/>
      <c r="J2" s="1"/>
      <c r="K2" s="27"/>
      <c r="L2" s="1"/>
      <c r="M2" s="27"/>
      <c r="N2" s="125"/>
      <c r="O2" s="1"/>
      <c r="P2" s="1"/>
      <c r="Q2" s="1"/>
      <c r="R2" s="1"/>
      <c r="S2" s="1"/>
      <c r="T2" s="1"/>
      <c r="U2" s="1"/>
      <c r="V2" s="1"/>
      <c r="W2" s="11" t="s">
        <v>352</v>
      </c>
    </row>
    <row r="3" spans="1:23" ht="15.75">
      <c r="A3" s="1"/>
      <c r="B3" s="1"/>
      <c r="C3" s="1"/>
      <c r="D3" s="1"/>
      <c r="E3" s="27"/>
      <c r="F3" s="1"/>
      <c r="G3" s="27"/>
      <c r="H3" s="1"/>
      <c r="I3" s="27"/>
      <c r="J3" s="1"/>
      <c r="K3" s="27"/>
      <c r="L3" s="1"/>
      <c r="M3" s="27"/>
      <c r="N3" s="125"/>
      <c r="O3" s="1"/>
      <c r="P3" s="1"/>
      <c r="Q3" s="1"/>
      <c r="R3" s="1"/>
      <c r="S3" s="1"/>
      <c r="T3" s="1"/>
      <c r="U3" s="1"/>
      <c r="V3" s="1"/>
      <c r="W3" s="11" t="s">
        <v>353</v>
      </c>
    </row>
    <row r="4" spans="1:23" ht="15.75">
      <c r="A4" s="1"/>
      <c r="B4" s="1"/>
      <c r="C4" s="1"/>
      <c r="D4" s="1"/>
      <c r="E4" s="27"/>
      <c r="F4" s="1"/>
      <c r="G4" s="27"/>
      <c r="H4" s="1"/>
      <c r="I4" s="27"/>
      <c r="J4" s="1"/>
      <c r="K4" s="27"/>
      <c r="L4" s="1"/>
      <c r="M4" s="27"/>
      <c r="N4" s="125"/>
      <c r="O4" s="1"/>
      <c r="P4" s="1"/>
      <c r="Q4" s="1"/>
      <c r="R4" s="1"/>
      <c r="S4" s="1"/>
      <c r="T4" s="1"/>
      <c r="U4" s="1"/>
      <c r="V4" s="1"/>
      <c r="W4" s="11" t="s">
        <v>437</v>
      </c>
    </row>
    <row r="5" spans="1:23" ht="20.25">
      <c r="A5" s="796" t="s">
        <v>651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</row>
    <row r="6" spans="1:23" ht="18.75">
      <c r="A6" s="797"/>
      <c r="B6" s="797"/>
      <c r="C6" s="1"/>
      <c r="D6" s="1"/>
      <c r="E6" s="27"/>
      <c r="F6" s="1"/>
      <c r="G6" s="27"/>
      <c r="H6" s="1"/>
      <c r="I6" s="27"/>
      <c r="J6" s="1"/>
      <c r="K6" s="27"/>
      <c r="L6" s="1"/>
      <c r="M6" s="27"/>
      <c r="N6" s="125"/>
      <c r="O6" s="1"/>
      <c r="P6" s="1"/>
      <c r="Q6" s="1"/>
      <c r="R6" s="1"/>
      <c r="S6" s="29"/>
      <c r="T6" s="29"/>
      <c r="U6" s="29"/>
      <c r="V6" s="29"/>
      <c r="W6" s="494" t="s">
        <v>357</v>
      </c>
    </row>
    <row r="7" spans="1:23" ht="18.75">
      <c r="A7" s="798"/>
      <c r="B7" s="798"/>
      <c r="C7" s="1"/>
      <c r="D7" s="1"/>
      <c r="E7" s="27"/>
      <c r="F7" s="1"/>
      <c r="G7" s="27"/>
      <c r="H7" s="1"/>
      <c r="I7" s="27"/>
      <c r="J7" s="1"/>
      <c r="K7" s="27"/>
      <c r="L7" s="1"/>
      <c r="M7" s="27"/>
      <c r="N7" s="125"/>
      <c r="O7" s="1"/>
      <c r="P7" s="1"/>
      <c r="Q7" s="1"/>
      <c r="R7" s="1"/>
      <c r="S7" s="29"/>
      <c r="T7" s="29"/>
      <c r="U7" s="29"/>
      <c r="V7" s="29"/>
      <c r="W7" s="494" t="s">
        <v>213</v>
      </c>
    </row>
    <row r="8" spans="1:23" ht="18.75">
      <c r="A8" s="112"/>
      <c r="B8" s="29"/>
      <c r="C8" s="1"/>
      <c r="D8" s="1"/>
      <c r="E8" s="27"/>
      <c r="F8" s="1"/>
      <c r="G8" s="27"/>
      <c r="H8" s="1"/>
      <c r="I8" s="27"/>
      <c r="J8" s="1"/>
      <c r="K8" s="27"/>
      <c r="L8" s="1"/>
      <c r="M8" s="27"/>
      <c r="N8" s="125"/>
      <c r="O8" s="1"/>
      <c r="P8" s="1"/>
      <c r="Q8" s="1"/>
      <c r="R8" s="1"/>
      <c r="S8" s="29"/>
      <c r="T8" s="29"/>
      <c r="U8" s="29"/>
      <c r="V8" s="29"/>
      <c r="W8" s="494" t="s">
        <v>358</v>
      </c>
    </row>
    <row r="9" spans="1:23" ht="22.5" customHeight="1">
      <c r="A9" s="112"/>
      <c r="B9" s="29"/>
      <c r="C9" s="1"/>
      <c r="D9" s="1"/>
      <c r="E9" s="27"/>
      <c r="F9" s="1"/>
      <c r="G9" s="27"/>
      <c r="H9" s="1"/>
      <c r="I9" s="27"/>
      <c r="J9" s="1"/>
      <c r="K9" s="27"/>
      <c r="L9" s="1"/>
      <c r="M9" s="27"/>
      <c r="N9" s="125"/>
      <c r="O9" s="1"/>
      <c r="P9" s="1"/>
      <c r="Q9" s="1"/>
      <c r="R9" s="1"/>
      <c r="S9" s="799" t="s">
        <v>359</v>
      </c>
      <c r="T9" s="799"/>
      <c r="U9" s="799"/>
      <c r="V9" s="799"/>
      <c r="W9" s="799"/>
    </row>
    <row r="10" spans="1:23" ht="18.75">
      <c r="A10" s="112"/>
      <c r="B10" s="29"/>
      <c r="C10" s="1"/>
      <c r="D10" s="1"/>
      <c r="E10" s="27"/>
      <c r="F10" s="1"/>
      <c r="G10" s="27"/>
      <c r="H10" s="1"/>
      <c r="I10" s="27"/>
      <c r="J10" s="1"/>
      <c r="K10" s="27"/>
      <c r="L10" s="1"/>
      <c r="M10" s="27"/>
      <c r="N10" s="125"/>
      <c r="O10" s="1"/>
      <c r="P10" s="1"/>
      <c r="Q10" s="1"/>
      <c r="R10" s="1"/>
      <c r="S10" s="29"/>
      <c r="T10" s="29"/>
      <c r="U10" s="29"/>
      <c r="V10" s="29"/>
      <c r="W10" s="494" t="s">
        <v>360</v>
      </c>
    </row>
    <row r="11" spans="1:23" ht="18.75">
      <c r="A11" s="8"/>
      <c r="B11" s="1"/>
      <c r="C11" s="495"/>
      <c r="D11" s="1"/>
      <c r="E11" s="27"/>
      <c r="F11" s="1"/>
      <c r="G11" s="27"/>
      <c r="H11" s="1"/>
      <c r="I11" s="27"/>
      <c r="J11" s="1"/>
      <c r="K11" s="27"/>
      <c r="L11" s="1"/>
      <c r="M11" s="27"/>
      <c r="N11" s="125"/>
      <c r="O11" s="1"/>
      <c r="P11" s="1"/>
      <c r="Q11" s="1"/>
      <c r="R11" s="1"/>
      <c r="S11" s="29"/>
      <c r="T11" s="29"/>
      <c r="U11" s="29"/>
      <c r="V11" s="29"/>
      <c r="W11" s="494" t="s">
        <v>177</v>
      </c>
    </row>
    <row r="12" spans="1:23" ht="16.5" customHeight="1" thickBot="1">
      <c r="A12" s="1"/>
      <c r="B12" s="1"/>
      <c r="C12" s="1"/>
      <c r="D12" s="1"/>
      <c r="E12" s="27"/>
      <c r="F12" s="1"/>
      <c r="G12" s="27"/>
      <c r="H12" s="1"/>
      <c r="I12" s="27"/>
      <c r="J12" s="1"/>
      <c r="K12" s="27"/>
      <c r="L12" s="1"/>
      <c r="M12" s="27"/>
      <c r="N12" s="125"/>
      <c r="O12" s="1"/>
      <c r="P12" s="1"/>
      <c r="Q12" s="1"/>
      <c r="R12" s="1"/>
      <c r="S12" s="1"/>
      <c r="T12" s="1"/>
      <c r="U12" s="1"/>
      <c r="V12" s="1"/>
      <c r="W12" s="1"/>
    </row>
    <row r="13" spans="1:23" ht="33.75" customHeight="1">
      <c r="A13" s="800" t="s">
        <v>82</v>
      </c>
      <c r="B13" s="803" t="s">
        <v>95</v>
      </c>
      <c r="C13" s="803" t="s">
        <v>361</v>
      </c>
      <c r="D13" s="751" t="s">
        <v>362</v>
      </c>
      <c r="E13" s="751"/>
      <c r="F13" s="751"/>
      <c r="G13" s="751"/>
      <c r="H13" s="751"/>
      <c r="I13" s="751"/>
      <c r="J13" s="751"/>
      <c r="K13" s="751"/>
      <c r="L13" s="751"/>
      <c r="M13" s="751"/>
      <c r="N13" s="804" t="s">
        <v>363</v>
      </c>
      <c r="O13" s="789" t="s">
        <v>364</v>
      </c>
      <c r="P13" s="790"/>
      <c r="Q13" s="790"/>
      <c r="R13" s="791"/>
      <c r="S13" s="789" t="s">
        <v>365</v>
      </c>
      <c r="T13" s="790"/>
      <c r="U13" s="790"/>
      <c r="V13" s="791"/>
      <c r="W13" s="792" t="s">
        <v>366</v>
      </c>
    </row>
    <row r="14" spans="1:23" ht="25.5" customHeight="1">
      <c r="A14" s="801"/>
      <c r="B14" s="795"/>
      <c r="C14" s="795"/>
      <c r="D14" s="753" t="s">
        <v>367</v>
      </c>
      <c r="E14" s="753"/>
      <c r="F14" s="753" t="s">
        <v>368</v>
      </c>
      <c r="G14" s="753"/>
      <c r="H14" s="753" t="s">
        <v>369</v>
      </c>
      <c r="I14" s="753"/>
      <c r="J14" s="753" t="s">
        <v>370</v>
      </c>
      <c r="K14" s="753"/>
      <c r="L14" s="753" t="s">
        <v>371</v>
      </c>
      <c r="M14" s="753"/>
      <c r="N14" s="805"/>
      <c r="O14" s="783" t="s">
        <v>108</v>
      </c>
      <c r="P14" s="783" t="s">
        <v>372</v>
      </c>
      <c r="Q14" s="753" t="s">
        <v>373</v>
      </c>
      <c r="R14" s="753"/>
      <c r="S14" s="773" t="s">
        <v>107</v>
      </c>
      <c r="T14" s="788"/>
      <c r="U14" s="788"/>
      <c r="V14" s="785"/>
      <c r="W14" s="793"/>
    </row>
    <row r="15" spans="1:23" ht="79.5" customHeight="1">
      <c r="A15" s="801"/>
      <c r="B15" s="795"/>
      <c r="C15" s="795"/>
      <c r="D15" s="783" t="s">
        <v>374</v>
      </c>
      <c r="E15" s="783" t="s">
        <v>375</v>
      </c>
      <c r="F15" s="783" t="s">
        <v>376</v>
      </c>
      <c r="G15" s="783" t="s">
        <v>377</v>
      </c>
      <c r="H15" s="783" t="s">
        <v>376</v>
      </c>
      <c r="I15" s="783" t="s">
        <v>377</v>
      </c>
      <c r="J15" s="783" t="s">
        <v>376</v>
      </c>
      <c r="K15" s="783" t="s">
        <v>377</v>
      </c>
      <c r="L15" s="783" t="s">
        <v>376</v>
      </c>
      <c r="M15" s="783" t="s">
        <v>377</v>
      </c>
      <c r="N15" s="805"/>
      <c r="O15" s="795"/>
      <c r="P15" s="795"/>
      <c r="Q15" s="783" t="s">
        <v>378</v>
      </c>
      <c r="R15" s="783" t="s">
        <v>379</v>
      </c>
      <c r="S15" s="773" t="s">
        <v>380</v>
      </c>
      <c r="T15" s="785"/>
      <c r="U15" s="786" t="s">
        <v>381</v>
      </c>
      <c r="V15" s="787"/>
      <c r="W15" s="793"/>
    </row>
    <row r="16" spans="1:23" ht="24" customHeight="1" thickBot="1">
      <c r="A16" s="802"/>
      <c r="B16" s="784"/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806"/>
      <c r="O16" s="784"/>
      <c r="P16" s="784"/>
      <c r="Q16" s="784"/>
      <c r="R16" s="784"/>
      <c r="S16" s="78" t="s">
        <v>44</v>
      </c>
      <c r="T16" s="78" t="s">
        <v>382</v>
      </c>
      <c r="U16" s="78" t="s">
        <v>44</v>
      </c>
      <c r="V16" s="78" t="s">
        <v>382</v>
      </c>
      <c r="W16" s="794"/>
    </row>
    <row r="17" spans="1:23" ht="29.25" customHeight="1">
      <c r="A17" s="496"/>
      <c r="B17" s="497" t="s">
        <v>383</v>
      </c>
      <c r="C17" s="498">
        <f aca="true" t="shared" si="0" ref="C17:O17">C18+C55+C67+C69</f>
        <v>65.1033158134</v>
      </c>
      <c r="D17" s="498">
        <f t="shared" si="0"/>
        <v>22.99003</v>
      </c>
      <c r="E17" s="498">
        <f>E18+E55+E67+E69</f>
        <v>22.7976785216</v>
      </c>
      <c r="F17" s="498">
        <f t="shared" si="0"/>
        <v>0.259</v>
      </c>
      <c r="G17" s="498">
        <f t="shared" si="0"/>
        <v>0.27217554</v>
      </c>
      <c r="H17" s="498">
        <f t="shared" si="0"/>
        <v>0.259</v>
      </c>
      <c r="I17" s="498">
        <f t="shared" si="0"/>
        <v>0.27217554</v>
      </c>
      <c r="J17" s="498">
        <f t="shared" si="0"/>
        <v>5.481</v>
      </c>
      <c r="K17" s="498">
        <f t="shared" si="0"/>
        <v>0.7219954216</v>
      </c>
      <c r="L17" s="498">
        <f t="shared" si="0"/>
        <v>16.991030000000002</v>
      </c>
      <c r="M17" s="498">
        <f t="shared" si="0"/>
        <v>21.53133202</v>
      </c>
      <c r="N17" s="498">
        <f t="shared" si="0"/>
        <v>42.305637291800004</v>
      </c>
      <c r="O17" s="498">
        <f t="shared" si="0"/>
        <v>0.1923514783999999</v>
      </c>
      <c r="P17" s="499"/>
      <c r="Q17" s="499"/>
      <c r="R17" s="499"/>
      <c r="S17" s="498">
        <f>S18+S55+S67+S69</f>
        <v>4.4350000000000005</v>
      </c>
      <c r="T17" s="498">
        <f>T18+T55+T67+T69</f>
        <v>0</v>
      </c>
      <c r="U17" s="498">
        <f>U18+U55+U67+U69</f>
        <v>4.664</v>
      </c>
      <c r="V17" s="498">
        <f>V18+V55+V67+V69</f>
        <v>0.25</v>
      </c>
      <c r="W17" s="500"/>
    </row>
    <row r="18" spans="1:23" ht="26.25" customHeight="1">
      <c r="A18" s="18" t="s">
        <v>72</v>
      </c>
      <c r="B18" s="17" t="s">
        <v>384</v>
      </c>
      <c r="C18" s="501">
        <f>C21+C24+C39+C41</f>
        <v>51.0483158134</v>
      </c>
      <c r="D18" s="501">
        <f aca="true" t="shared" si="1" ref="D18:O18">D21+D24+D39+D41</f>
        <v>20.37903</v>
      </c>
      <c r="E18" s="501">
        <f t="shared" si="1"/>
        <v>19.94088264</v>
      </c>
      <c r="F18" s="501">
        <f t="shared" si="1"/>
        <v>0.259</v>
      </c>
      <c r="G18" s="501">
        <f t="shared" si="1"/>
        <v>0.27217554</v>
      </c>
      <c r="H18" s="501">
        <f t="shared" si="1"/>
        <v>0.259</v>
      </c>
      <c r="I18" s="501">
        <f t="shared" si="1"/>
        <v>0.27217554</v>
      </c>
      <c r="J18" s="501">
        <f t="shared" si="1"/>
        <v>5.481</v>
      </c>
      <c r="K18" s="501">
        <f t="shared" si="1"/>
        <v>0.32903954</v>
      </c>
      <c r="L18" s="501">
        <f t="shared" si="1"/>
        <v>14.380030000000001</v>
      </c>
      <c r="M18" s="501">
        <f t="shared" si="1"/>
        <v>19.06749202</v>
      </c>
      <c r="N18" s="501">
        <f t="shared" si="1"/>
        <v>31.1074331734</v>
      </c>
      <c r="O18" s="501">
        <f t="shared" si="1"/>
        <v>0.4381473599999999</v>
      </c>
      <c r="P18" s="175"/>
      <c r="Q18" s="175"/>
      <c r="R18" s="175"/>
      <c r="S18" s="502">
        <f>S21+S24+S39+S41</f>
        <v>2.1</v>
      </c>
      <c r="T18" s="502">
        <f>T21+T24+T39+T41</f>
        <v>0</v>
      </c>
      <c r="U18" s="502">
        <f>U21+U24+U39+U41</f>
        <v>3.5170000000000003</v>
      </c>
      <c r="V18" s="502">
        <f>V21+V24+V39+V41</f>
        <v>0</v>
      </c>
      <c r="W18" s="5"/>
    </row>
    <row r="19" spans="1:23" ht="22.5" customHeight="1">
      <c r="A19" s="24" t="s">
        <v>73</v>
      </c>
      <c r="B19" s="17" t="s">
        <v>385</v>
      </c>
      <c r="C19" s="503"/>
      <c r="D19" s="503" t="s">
        <v>386</v>
      </c>
      <c r="E19" s="503"/>
      <c r="F19" s="503"/>
      <c r="G19" s="503"/>
      <c r="H19" s="503"/>
      <c r="I19" s="503"/>
      <c r="J19" s="503"/>
      <c r="K19" s="503"/>
      <c r="L19" s="175"/>
      <c r="M19" s="175"/>
      <c r="N19" s="181"/>
      <c r="O19" s="175"/>
      <c r="P19" s="175"/>
      <c r="Q19" s="175"/>
      <c r="R19" s="175"/>
      <c r="S19" s="504"/>
      <c r="T19" s="504"/>
      <c r="U19" s="504"/>
      <c r="V19" s="504"/>
      <c r="W19" s="5"/>
    </row>
    <row r="20" spans="1:23" ht="15.75">
      <c r="A20" s="10">
        <v>1</v>
      </c>
      <c r="B20" s="3" t="s">
        <v>387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81"/>
      <c r="O20" s="175"/>
      <c r="P20" s="175"/>
      <c r="Q20" s="175"/>
      <c r="R20" s="175"/>
      <c r="S20" s="504"/>
      <c r="T20" s="504"/>
      <c r="U20" s="504"/>
      <c r="V20" s="504"/>
      <c r="W20" s="5"/>
    </row>
    <row r="21" spans="1:23" ht="18.75" customHeight="1">
      <c r="A21" s="505" t="s">
        <v>74</v>
      </c>
      <c r="B21" s="506" t="s">
        <v>388</v>
      </c>
      <c r="C21" s="507">
        <f aca="true" t="shared" si="2" ref="C21:O21">SUM(C22:C23)</f>
        <v>6.7669999999999995</v>
      </c>
      <c r="D21" s="507">
        <f t="shared" si="2"/>
        <v>0.8</v>
      </c>
      <c r="E21" s="507">
        <f t="shared" si="2"/>
        <v>7.269030000000001</v>
      </c>
      <c r="F21" s="507">
        <f t="shared" si="2"/>
        <v>0</v>
      </c>
      <c r="G21" s="507">
        <f t="shared" si="2"/>
        <v>0</v>
      </c>
      <c r="H21" s="507">
        <f t="shared" si="2"/>
        <v>0</v>
      </c>
      <c r="I21" s="507">
        <f t="shared" si="2"/>
        <v>0</v>
      </c>
      <c r="J21" s="507">
        <f t="shared" si="2"/>
        <v>0.8</v>
      </c>
      <c r="K21" s="507">
        <f t="shared" si="2"/>
        <v>0.056864</v>
      </c>
      <c r="L21" s="507">
        <f t="shared" si="2"/>
        <v>0</v>
      </c>
      <c r="M21" s="507">
        <f t="shared" si="2"/>
        <v>7.212166</v>
      </c>
      <c r="N21" s="508">
        <f t="shared" si="2"/>
        <v>-0.5020300000000004</v>
      </c>
      <c r="O21" s="508">
        <f t="shared" si="2"/>
        <v>-6.46903</v>
      </c>
      <c r="P21" s="509"/>
      <c r="Q21" s="509"/>
      <c r="R21" s="509"/>
      <c r="S21" s="510">
        <f>SUM(S22:S23)</f>
        <v>2.1</v>
      </c>
      <c r="T21" s="510">
        <f>SUM(T22:T23)</f>
        <v>0</v>
      </c>
      <c r="U21" s="510">
        <f>SUM(U22:U23)</f>
        <v>3.5170000000000003</v>
      </c>
      <c r="V21" s="510">
        <f>SUM(V22:V23)</f>
        <v>0</v>
      </c>
      <c r="W21" s="511"/>
    </row>
    <row r="22" spans="1:23" ht="39" customHeight="1">
      <c r="A22" s="512" t="s">
        <v>186</v>
      </c>
      <c r="B22" s="513" t="s">
        <v>35</v>
      </c>
      <c r="C22" s="514">
        <v>1.701</v>
      </c>
      <c r="D22" s="514">
        <f>F22+H22+J22+L22</f>
        <v>0</v>
      </c>
      <c r="E22" s="514">
        <f>G22+I22+K22+M22</f>
        <v>2.653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514">
        <v>2.653</v>
      </c>
      <c r="N22" s="515">
        <f>C22-E22</f>
        <v>-0.952</v>
      </c>
      <c r="O22" s="516">
        <f>D22-E22</f>
        <v>-2.653</v>
      </c>
      <c r="P22" s="509"/>
      <c r="Q22" s="509"/>
      <c r="R22" s="509"/>
      <c r="S22" s="517">
        <v>0</v>
      </c>
      <c r="T22" s="517"/>
      <c r="U22" s="517">
        <v>1.6</v>
      </c>
      <c r="V22" s="517"/>
      <c r="W22" s="518" t="s">
        <v>389</v>
      </c>
    </row>
    <row r="23" spans="1:23" ht="40.5" customHeight="1">
      <c r="A23" s="512" t="s">
        <v>187</v>
      </c>
      <c r="B23" s="513" t="s">
        <v>34</v>
      </c>
      <c r="C23" s="519">
        <v>5.066</v>
      </c>
      <c r="D23" s="514">
        <f>F23+H23+J23+L23</f>
        <v>0.8</v>
      </c>
      <c r="E23" s="514">
        <f>G23+I23+K23+M23</f>
        <v>4.61603</v>
      </c>
      <c r="F23" s="514">
        <v>0</v>
      </c>
      <c r="G23" s="514">
        <v>0</v>
      </c>
      <c r="H23" s="514">
        <v>0</v>
      </c>
      <c r="I23" s="514">
        <v>0</v>
      </c>
      <c r="J23" s="514">
        <v>0.8</v>
      </c>
      <c r="K23" s="514">
        <v>0.056864</v>
      </c>
      <c r="L23" s="514">
        <v>0</v>
      </c>
      <c r="M23" s="514">
        <f>4.559166</f>
        <v>4.559166</v>
      </c>
      <c r="N23" s="515">
        <f>C23-E23</f>
        <v>0.44996999999999954</v>
      </c>
      <c r="O23" s="516">
        <f>D23-E23</f>
        <v>-3.8160300000000005</v>
      </c>
      <c r="P23" s="509"/>
      <c r="Q23" s="509"/>
      <c r="R23" s="509"/>
      <c r="S23" s="517">
        <v>2.1</v>
      </c>
      <c r="T23" s="517"/>
      <c r="U23" s="517">
        <v>1.917</v>
      </c>
      <c r="V23" s="517"/>
      <c r="W23" s="518" t="s">
        <v>390</v>
      </c>
    </row>
    <row r="24" spans="1:23" ht="20.25" customHeight="1">
      <c r="A24" s="505" t="s">
        <v>81</v>
      </c>
      <c r="B24" s="520" t="s">
        <v>221</v>
      </c>
      <c r="C24" s="507">
        <f>C25+C36</f>
        <v>36.16603</v>
      </c>
      <c r="D24" s="507">
        <f aca="true" t="shared" si="3" ref="D24:O24">D25+D36</f>
        <v>15.26103</v>
      </c>
      <c r="E24" s="507">
        <f t="shared" si="3"/>
        <v>11.58315048</v>
      </c>
      <c r="F24" s="507">
        <f t="shared" si="3"/>
        <v>0</v>
      </c>
      <c r="G24" s="507">
        <f t="shared" si="3"/>
        <v>0</v>
      </c>
      <c r="H24" s="507">
        <f t="shared" si="3"/>
        <v>0</v>
      </c>
      <c r="I24" s="507">
        <f t="shared" si="3"/>
        <v>0</v>
      </c>
      <c r="J24" s="507">
        <f t="shared" si="3"/>
        <v>4.422</v>
      </c>
      <c r="K24" s="507">
        <f t="shared" si="3"/>
        <v>0</v>
      </c>
      <c r="L24" s="507">
        <f t="shared" si="3"/>
        <v>10.839030000000001</v>
      </c>
      <c r="M24" s="507">
        <f t="shared" si="3"/>
        <v>11.58315048</v>
      </c>
      <c r="N24" s="507">
        <f t="shared" si="3"/>
        <v>24.582879520000002</v>
      </c>
      <c r="O24" s="507">
        <f t="shared" si="3"/>
        <v>3.67787952</v>
      </c>
      <c r="P24" s="509"/>
      <c r="Q24" s="509"/>
      <c r="R24" s="509"/>
      <c r="S24" s="510">
        <f>S25+S36</f>
        <v>0</v>
      </c>
      <c r="T24" s="510">
        <f>T25+T36</f>
        <v>0</v>
      </c>
      <c r="U24" s="510">
        <f>U25+U36</f>
        <v>0</v>
      </c>
      <c r="V24" s="510">
        <f>V25+V36</f>
        <v>0</v>
      </c>
      <c r="W24" s="521"/>
    </row>
    <row r="25" spans="1:23" ht="18.75" customHeight="1">
      <c r="A25" s="512" t="s">
        <v>391</v>
      </c>
      <c r="B25" s="522" t="s">
        <v>36</v>
      </c>
      <c r="C25" s="514">
        <f>C26+C30</f>
        <v>35.56403</v>
      </c>
      <c r="D25" s="514">
        <f aca="true" t="shared" si="4" ref="D25:O25">D26+D30</f>
        <v>15.26103</v>
      </c>
      <c r="E25" s="514">
        <f t="shared" si="4"/>
        <v>8.3839708</v>
      </c>
      <c r="F25" s="514">
        <f t="shared" si="4"/>
        <v>0</v>
      </c>
      <c r="G25" s="514">
        <f t="shared" si="4"/>
        <v>0</v>
      </c>
      <c r="H25" s="514">
        <f t="shared" si="4"/>
        <v>0</v>
      </c>
      <c r="I25" s="514">
        <f t="shared" si="4"/>
        <v>0</v>
      </c>
      <c r="J25" s="514">
        <f t="shared" si="4"/>
        <v>4.422</v>
      </c>
      <c r="K25" s="514">
        <f t="shared" si="4"/>
        <v>0</v>
      </c>
      <c r="L25" s="514">
        <f t="shared" si="4"/>
        <v>10.839030000000001</v>
      </c>
      <c r="M25" s="514">
        <f t="shared" si="4"/>
        <v>8.3839708</v>
      </c>
      <c r="N25" s="515">
        <f t="shared" si="4"/>
        <v>27.180059200000002</v>
      </c>
      <c r="O25" s="515">
        <f t="shared" si="4"/>
        <v>6.8770592</v>
      </c>
      <c r="P25" s="509"/>
      <c r="Q25" s="509"/>
      <c r="R25" s="509"/>
      <c r="S25" s="517">
        <f>S26+S30</f>
        <v>0</v>
      </c>
      <c r="T25" s="517">
        <f>T26+T30</f>
        <v>0</v>
      </c>
      <c r="U25" s="517">
        <f>U26+U30</f>
        <v>0</v>
      </c>
      <c r="V25" s="517">
        <f>V26+V30</f>
        <v>0</v>
      </c>
      <c r="W25" s="511"/>
    </row>
    <row r="26" spans="1:23" ht="17.25" customHeight="1">
      <c r="A26" s="505"/>
      <c r="B26" s="523" t="s">
        <v>46</v>
      </c>
      <c r="C26" s="514">
        <f>SUM(C27:C29)</f>
        <v>17.27403</v>
      </c>
      <c r="D26" s="514">
        <f aca="true" t="shared" si="5" ref="D26:O26">SUM(D27:D29)</f>
        <v>9.74203</v>
      </c>
      <c r="E26" s="514">
        <f t="shared" si="5"/>
        <v>8.3839708</v>
      </c>
      <c r="F26" s="514">
        <f t="shared" si="5"/>
        <v>0</v>
      </c>
      <c r="G26" s="514">
        <f t="shared" si="5"/>
        <v>0</v>
      </c>
      <c r="H26" s="514">
        <f t="shared" si="5"/>
        <v>0</v>
      </c>
      <c r="I26" s="514">
        <f t="shared" si="5"/>
        <v>0</v>
      </c>
      <c r="J26" s="514">
        <f t="shared" si="5"/>
        <v>4.422</v>
      </c>
      <c r="K26" s="514">
        <f t="shared" si="5"/>
        <v>0</v>
      </c>
      <c r="L26" s="514">
        <f t="shared" si="5"/>
        <v>5.32003</v>
      </c>
      <c r="M26" s="514">
        <f t="shared" si="5"/>
        <v>8.3839708</v>
      </c>
      <c r="N26" s="515">
        <f t="shared" si="5"/>
        <v>8.890059200000001</v>
      </c>
      <c r="O26" s="515">
        <f t="shared" si="5"/>
        <v>1.3580592</v>
      </c>
      <c r="P26" s="509"/>
      <c r="Q26" s="509"/>
      <c r="R26" s="509"/>
      <c r="S26" s="517">
        <f>SUM(S27:S29)</f>
        <v>0</v>
      </c>
      <c r="T26" s="517">
        <f>SUM(T27:T29)</f>
        <v>0</v>
      </c>
      <c r="U26" s="517">
        <f>SUM(U27:U29)</f>
        <v>0</v>
      </c>
      <c r="V26" s="517">
        <f>SUM(V27:V29)</f>
        <v>0</v>
      </c>
      <c r="W26" s="511"/>
    </row>
    <row r="27" spans="1:23" ht="18" customHeight="1">
      <c r="A27" s="512" t="s">
        <v>392</v>
      </c>
      <c r="B27" s="513" t="s">
        <v>47</v>
      </c>
      <c r="C27" s="514">
        <v>11.954</v>
      </c>
      <c r="D27" s="514">
        <f aca="true" t="shared" si="6" ref="D27:E29">F27+H27+J27+L27</f>
        <v>4.422</v>
      </c>
      <c r="E27" s="514">
        <f t="shared" si="6"/>
        <v>3.0639762</v>
      </c>
      <c r="F27" s="514">
        <v>0</v>
      </c>
      <c r="G27" s="514">
        <v>0</v>
      </c>
      <c r="H27" s="514">
        <v>0</v>
      </c>
      <c r="I27" s="514">
        <v>0</v>
      </c>
      <c r="J27" s="509">
        <v>4.422</v>
      </c>
      <c r="K27" s="514">
        <v>0</v>
      </c>
      <c r="L27" s="514">
        <v>0</v>
      </c>
      <c r="M27" s="514">
        <f>2.59659*1.18</f>
        <v>3.0639762</v>
      </c>
      <c r="N27" s="515">
        <f>C27-E27</f>
        <v>8.890023800000002</v>
      </c>
      <c r="O27" s="524">
        <f>D27-E27</f>
        <v>1.3580237999999998</v>
      </c>
      <c r="P27" s="525"/>
      <c r="Q27" s="509"/>
      <c r="R27" s="509"/>
      <c r="S27" s="526"/>
      <c r="T27" s="526"/>
      <c r="U27" s="526"/>
      <c r="V27" s="526"/>
      <c r="W27" s="527" t="s">
        <v>393</v>
      </c>
    </row>
    <row r="28" spans="1:23" ht="15.75" customHeight="1">
      <c r="A28" s="512" t="s">
        <v>394</v>
      </c>
      <c r="B28" s="513" t="s">
        <v>289</v>
      </c>
      <c r="C28" s="524">
        <v>4.07003</v>
      </c>
      <c r="D28" s="514">
        <f t="shared" si="6"/>
        <v>4.07003</v>
      </c>
      <c r="E28" s="514">
        <f t="shared" si="6"/>
        <v>4.069997</v>
      </c>
      <c r="F28" s="514">
        <v>0</v>
      </c>
      <c r="G28" s="514">
        <v>0</v>
      </c>
      <c r="H28" s="514">
        <v>0</v>
      </c>
      <c r="I28" s="514">
        <v>0</v>
      </c>
      <c r="J28" s="514">
        <v>0</v>
      </c>
      <c r="K28" s="514">
        <v>0</v>
      </c>
      <c r="L28" s="524">
        <v>4.07003</v>
      </c>
      <c r="M28" s="514">
        <f>3.44915*1.18</f>
        <v>4.069997</v>
      </c>
      <c r="N28" s="515">
        <f>C28-E28</f>
        <v>3.300000000017178E-05</v>
      </c>
      <c r="O28" s="516">
        <f>D28-E28</f>
        <v>3.300000000017178E-05</v>
      </c>
      <c r="P28" s="525"/>
      <c r="Q28" s="509"/>
      <c r="R28" s="509"/>
      <c r="S28" s="526"/>
      <c r="T28" s="526"/>
      <c r="U28" s="526"/>
      <c r="V28" s="526"/>
      <c r="W28" s="518"/>
    </row>
    <row r="29" spans="1:23" ht="16.5" customHeight="1">
      <c r="A29" s="512" t="s">
        <v>395</v>
      </c>
      <c r="B29" s="513" t="s">
        <v>48</v>
      </c>
      <c r="C29" s="514">
        <v>1.25</v>
      </c>
      <c r="D29" s="514">
        <f t="shared" si="6"/>
        <v>1.25</v>
      </c>
      <c r="E29" s="514">
        <f t="shared" si="6"/>
        <v>1.2499976</v>
      </c>
      <c r="F29" s="514">
        <v>0</v>
      </c>
      <c r="G29" s="514">
        <v>0</v>
      </c>
      <c r="H29" s="514">
        <v>0</v>
      </c>
      <c r="I29" s="514">
        <v>0</v>
      </c>
      <c r="J29" s="514">
        <v>0</v>
      </c>
      <c r="K29" s="514">
        <v>0</v>
      </c>
      <c r="L29" s="514">
        <v>1.25</v>
      </c>
      <c r="M29" s="514">
        <f>1.05932*1.18</f>
        <v>1.2499976</v>
      </c>
      <c r="N29" s="515">
        <f>C29-E29</f>
        <v>2.4000000000690136E-06</v>
      </c>
      <c r="O29" s="516">
        <f>D29-E29</f>
        <v>2.4000000000690136E-06</v>
      </c>
      <c r="P29" s="525"/>
      <c r="Q29" s="509"/>
      <c r="R29" s="509"/>
      <c r="S29" s="526"/>
      <c r="T29" s="526"/>
      <c r="U29" s="526"/>
      <c r="V29" s="526"/>
      <c r="W29" s="518"/>
    </row>
    <row r="30" spans="1:23" ht="16.5" customHeight="1">
      <c r="A30" s="512"/>
      <c r="B30" s="523" t="s">
        <v>49</v>
      </c>
      <c r="C30" s="514">
        <f>SUM(C31:C35)</f>
        <v>18.29</v>
      </c>
      <c r="D30" s="514">
        <f aca="true" t="shared" si="7" ref="D30:O30">SUM(D31:D35)</f>
        <v>5.519</v>
      </c>
      <c r="E30" s="514">
        <f t="shared" si="7"/>
        <v>0</v>
      </c>
      <c r="F30" s="514">
        <f t="shared" si="7"/>
        <v>0</v>
      </c>
      <c r="G30" s="514">
        <f t="shared" si="7"/>
        <v>0</v>
      </c>
      <c r="H30" s="514">
        <f t="shared" si="7"/>
        <v>0</v>
      </c>
      <c r="I30" s="514">
        <f t="shared" si="7"/>
        <v>0</v>
      </c>
      <c r="J30" s="514">
        <f t="shared" si="7"/>
        <v>0</v>
      </c>
      <c r="K30" s="514">
        <f t="shared" si="7"/>
        <v>0</v>
      </c>
      <c r="L30" s="514">
        <f t="shared" si="7"/>
        <v>5.519</v>
      </c>
      <c r="M30" s="514">
        <f t="shared" si="7"/>
        <v>0</v>
      </c>
      <c r="N30" s="514">
        <f t="shared" si="7"/>
        <v>18.29</v>
      </c>
      <c r="O30" s="514">
        <f t="shared" si="7"/>
        <v>5.519</v>
      </c>
      <c r="P30" s="509"/>
      <c r="Q30" s="509"/>
      <c r="R30" s="509"/>
      <c r="S30" s="517">
        <f>SUM(S31:S35)</f>
        <v>0</v>
      </c>
      <c r="T30" s="517">
        <f>SUM(T31:T35)</f>
        <v>0</v>
      </c>
      <c r="U30" s="517">
        <f>SUM(U31:U35)</f>
        <v>0</v>
      </c>
      <c r="V30" s="517">
        <f>SUM(V31:V35)</f>
        <v>0</v>
      </c>
      <c r="W30" s="511"/>
    </row>
    <row r="31" spans="1:23" ht="32.25" customHeight="1">
      <c r="A31" s="512" t="s">
        <v>396</v>
      </c>
      <c r="B31" s="513" t="s">
        <v>50</v>
      </c>
      <c r="C31" s="514">
        <v>5.402</v>
      </c>
      <c r="D31" s="514">
        <f>F31+H31+J31+L31</f>
        <v>1.801</v>
      </c>
      <c r="E31" s="514">
        <v>0</v>
      </c>
      <c r="F31" s="514">
        <v>0</v>
      </c>
      <c r="G31" s="514">
        <v>0</v>
      </c>
      <c r="H31" s="514">
        <v>0</v>
      </c>
      <c r="I31" s="514">
        <v>0</v>
      </c>
      <c r="J31" s="514">
        <v>0</v>
      </c>
      <c r="K31" s="514">
        <v>0</v>
      </c>
      <c r="L31" s="509">
        <v>1.801</v>
      </c>
      <c r="M31" s="514">
        <v>0</v>
      </c>
      <c r="N31" s="515">
        <f>C31-E31</f>
        <v>5.402</v>
      </c>
      <c r="O31" s="524">
        <f>D31-E31</f>
        <v>1.801</v>
      </c>
      <c r="P31" s="509"/>
      <c r="Q31" s="509"/>
      <c r="R31" s="509"/>
      <c r="S31" s="526"/>
      <c r="T31" s="526"/>
      <c r="U31" s="526"/>
      <c r="V31" s="526"/>
      <c r="W31" s="518" t="s">
        <v>397</v>
      </c>
    </row>
    <row r="32" spans="1:23" ht="19.5" customHeight="1">
      <c r="A32" s="512" t="s">
        <v>398</v>
      </c>
      <c r="B32" s="513" t="s">
        <v>51</v>
      </c>
      <c r="C32" s="514">
        <v>11.153</v>
      </c>
      <c r="D32" s="514">
        <f>F32+H32+J32+L32</f>
        <v>3.718</v>
      </c>
      <c r="E32" s="514">
        <v>0</v>
      </c>
      <c r="F32" s="514">
        <v>0</v>
      </c>
      <c r="G32" s="514">
        <v>0</v>
      </c>
      <c r="H32" s="514">
        <v>0</v>
      </c>
      <c r="I32" s="514">
        <v>0</v>
      </c>
      <c r="J32" s="514">
        <v>0</v>
      </c>
      <c r="K32" s="514">
        <v>0</v>
      </c>
      <c r="L32" s="509">
        <v>3.718</v>
      </c>
      <c r="M32" s="514">
        <v>0</v>
      </c>
      <c r="N32" s="515">
        <f>C32-E32</f>
        <v>11.153</v>
      </c>
      <c r="O32" s="524">
        <f>D32-E32</f>
        <v>3.718</v>
      </c>
      <c r="P32" s="509"/>
      <c r="Q32" s="509"/>
      <c r="R32" s="509"/>
      <c r="S32" s="526"/>
      <c r="T32" s="526"/>
      <c r="U32" s="526"/>
      <c r="V32" s="526"/>
      <c r="W32" s="518" t="s">
        <v>399</v>
      </c>
    </row>
    <row r="33" spans="1:23" ht="18.75" customHeight="1">
      <c r="A33" s="512" t="s">
        <v>400</v>
      </c>
      <c r="B33" s="513" t="s">
        <v>70</v>
      </c>
      <c r="C33" s="514">
        <v>0.669</v>
      </c>
      <c r="D33" s="514">
        <f>F33+H33+J33+L33</f>
        <v>0</v>
      </c>
      <c r="E33" s="514">
        <v>0</v>
      </c>
      <c r="F33" s="514">
        <v>0</v>
      </c>
      <c r="G33" s="514">
        <v>0</v>
      </c>
      <c r="H33" s="514">
        <v>0</v>
      </c>
      <c r="I33" s="514">
        <v>0</v>
      </c>
      <c r="J33" s="514">
        <v>0</v>
      </c>
      <c r="K33" s="514">
        <v>0</v>
      </c>
      <c r="L33" s="514">
        <v>0</v>
      </c>
      <c r="M33" s="514">
        <v>0</v>
      </c>
      <c r="N33" s="515">
        <f>C33-E33</f>
        <v>0.669</v>
      </c>
      <c r="O33" s="524">
        <f>D33-E33</f>
        <v>0</v>
      </c>
      <c r="P33" s="509"/>
      <c r="Q33" s="509"/>
      <c r="R33" s="509"/>
      <c r="S33" s="526"/>
      <c r="T33" s="526"/>
      <c r="U33" s="526"/>
      <c r="V33" s="526"/>
      <c r="W33" s="518"/>
    </row>
    <row r="34" spans="1:23" ht="18" customHeight="1">
      <c r="A34" s="512" t="s">
        <v>401</v>
      </c>
      <c r="B34" s="528" t="s">
        <v>68</v>
      </c>
      <c r="C34" s="514">
        <v>0.875</v>
      </c>
      <c r="D34" s="514">
        <f>F34+H34+J34+L34</f>
        <v>0</v>
      </c>
      <c r="E34" s="514">
        <v>0</v>
      </c>
      <c r="F34" s="514">
        <v>0</v>
      </c>
      <c r="G34" s="514">
        <v>0</v>
      </c>
      <c r="H34" s="514">
        <v>0</v>
      </c>
      <c r="I34" s="514">
        <v>0</v>
      </c>
      <c r="J34" s="514">
        <v>0</v>
      </c>
      <c r="K34" s="514">
        <v>0</v>
      </c>
      <c r="L34" s="514">
        <v>0</v>
      </c>
      <c r="M34" s="514">
        <v>0</v>
      </c>
      <c r="N34" s="515">
        <f>C34-E34</f>
        <v>0.875</v>
      </c>
      <c r="O34" s="516">
        <f>D34-E34</f>
        <v>0</v>
      </c>
      <c r="P34" s="509"/>
      <c r="Q34" s="509"/>
      <c r="R34" s="509"/>
      <c r="S34" s="526"/>
      <c r="T34" s="526"/>
      <c r="U34" s="526"/>
      <c r="V34" s="526"/>
      <c r="W34" s="511"/>
    </row>
    <row r="35" spans="1:23" ht="15.75" customHeight="1">
      <c r="A35" s="512" t="s">
        <v>402</v>
      </c>
      <c r="B35" s="528" t="s">
        <v>69</v>
      </c>
      <c r="C35" s="514">
        <v>0.191</v>
      </c>
      <c r="D35" s="514">
        <f>F35+H35+J35+L35</f>
        <v>0</v>
      </c>
      <c r="E35" s="514">
        <v>0</v>
      </c>
      <c r="F35" s="514">
        <v>0</v>
      </c>
      <c r="G35" s="514">
        <v>0</v>
      </c>
      <c r="H35" s="514">
        <v>0</v>
      </c>
      <c r="I35" s="514">
        <v>0</v>
      </c>
      <c r="J35" s="514">
        <v>0</v>
      </c>
      <c r="K35" s="514">
        <v>0</v>
      </c>
      <c r="L35" s="514">
        <v>0</v>
      </c>
      <c r="M35" s="514">
        <v>0</v>
      </c>
      <c r="N35" s="515">
        <f>C35-E35</f>
        <v>0.191</v>
      </c>
      <c r="O35" s="516">
        <f>D35-E35</f>
        <v>0</v>
      </c>
      <c r="P35" s="509"/>
      <c r="Q35" s="509"/>
      <c r="R35" s="509"/>
      <c r="S35" s="526"/>
      <c r="T35" s="526"/>
      <c r="U35" s="526"/>
      <c r="V35" s="526"/>
      <c r="W35" s="511"/>
    </row>
    <row r="36" spans="1:23" ht="21.75" customHeight="1">
      <c r="A36" s="512" t="s">
        <v>403</v>
      </c>
      <c r="B36" s="522" t="s">
        <v>37</v>
      </c>
      <c r="C36" s="514">
        <f>SUM(C37:C38)</f>
        <v>0.602</v>
      </c>
      <c r="D36" s="514">
        <f aca="true" t="shared" si="8" ref="D36:V36">SUM(D37:D38)</f>
        <v>0</v>
      </c>
      <c r="E36" s="514">
        <f t="shared" si="8"/>
        <v>3.19917968</v>
      </c>
      <c r="F36" s="514">
        <f t="shared" si="8"/>
        <v>0</v>
      </c>
      <c r="G36" s="514">
        <f t="shared" si="8"/>
        <v>0</v>
      </c>
      <c r="H36" s="514">
        <f t="shared" si="8"/>
        <v>0</v>
      </c>
      <c r="I36" s="514">
        <f t="shared" si="8"/>
        <v>0</v>
      </c>
      <c r="J36" s="514">
        <f t="shared" si="8"/>
        <v>0</v>
      </c>
      <c r="K36" s="514">
        <f t="shared" si="8"/>
        <v>0</v>
      </c>
      <c r="L36" s="514">
        <f t="shared" si="8"/>
        <v>0</v>
      </c>
      <c r="M36" s="514">
        <f t="shared" si="8"/>
        <v>3.19917968</v>
      </c>
      <c r="N36" s="514">
        <f t="shared" si="8"/>
        <v>-2.59717968</v>
      </c>
      <c r="O36" s="514">
        <f t="shared" si="8"/>
        <v>-3.19917968</v>
      </c>
      <c r="P36" s="514"/>
      <c r="Q36" s="514"/>
      <c r="R36" s="514"/>
      <c r="S36" s="514">
        <f t="shared" si="8"/>
        <v>0</v>
      </c>
      <c r="T36" s="514">
        <f t="shared" si="8"/>
        <v>0</v>
      </c>
      <c r="U36" s="514">
        <f t="shared" si="8"/>
        <v>0</v>
      </c>
      <c r="V36" s="514">
        <f t="shared" si="8"/>
        <v>0</v>
      </c>
      <c r="W36" s="511"/>
    </row>
    <row r="37" spans="1:23" ht="18" customHeight="1">
      <c r="A37" s="512" t="s">
        <v>404</v>
      </c>
      <c r="B37" s="513" t="s">
        <v>38</v>
      </c>
      <c r="C37" s="514">
        <v>0.602</v>
      </c>
      <c r="D37" s="514">
        <f>F37+H37+J37+L37</f>
        <v>0</v>
      </c>
      <c r="E37" s="514">
        <v>0</v>
      </c>
      <c r="F37" s="514">
        <v>0</v>
      </c>
      <c r="G37" s="514">
        <v>0</v>
      </c>
      <c r="H37" s="514">
        <v>0</v>
      </c>
      <c r="I37" s="514">
        <v>0</v>
      </c>
      <c r="J37" s="514">
        <v>0</v>
      </c>
      <c r="K37" s="514">
        <v>0</v>
      </c>
      <c r="L37" s="514">
        <v>0</v>
      </c>
      <c r="M37" s="514">
        <v>0</v>
      </c>
      <c r="N37" s="515">
        <f>C37-E37</f>
        <v>0.602</v>
      </c>
      <c r="O37" s="516">
        <f>D37-E37</f>
        <v>0</v>
      </c>
      <c r="P37" s="509"/>
      <c r="Q37" s="509"/>
      <c r="R37" s="509"/>
      <c r="S37" s="526"/>
      <c r="T37" s="526"/>
      <c r="U37" s="526"/>
      <c r="V37" s="526"/>
      <c r="W37" s="511"/>
    </row>
    <row r="38" spans="1:23" ht="34.5" customHeight="1">
      <c r="A38" s="512" t="s">
        <v>405</v>
      </c>
      <c r="B38" s="513" t="s">
        <v>283</v>
      </c>
      <c r="C38" s="514">
        <v>0</v>
      </c>
      <c r="D38" s="514">
        <f>F38+H38+J38+L38</f>
        <v>0</v>
      </c>
      <c r="E38" s="514">
        <f>G38+I38+K38+M38</f>
        <v>3.19917968</v>
      </c>
      <c r="F38" s="514">
        <v>0</v>
      </c>
      <c r="G38" s="514">
        <v>0</v>
      </c>
      <c r="H38" s="514">
        <v>0</v>
      </c>
      <c r="I38" s="514">
        <v>0</v>
      </c>
      <c r="J38" s="514">
        <v>0</v>
      </c>
      <c r="K38" s="514">
        <v>0</v>
      </c>
      <c r="L38" s="514">
        <v>0</v>
      </c>
      <c r="M38" s="514">
        <v>3.19917968</v>
      </c>
      <c r="N38" s="515">
        <f>C38-E38</f>
        <v>-3.19917968</v>
      </c>
      <c r="O38" s="516">
        <f>D38-E38</f>
        <v>-3.19917968</v>
      </c>
      <c r="P38" s="509"/>
      <c r="Q38" s="509"/>
      <c r="R38" s="509"/>
      <c r="S38" s="526"/>
      <c r="T38" s="526"/>
      <c r="U38" s="526"/>
      <c r="V38" s="526"/>
      <c r="W38" s="529" t="s">
        <v>406</v>
      </c>
    </row>
    <row r="39" spans="1:23" ht="24.75" customHeight="1">
      <c r="A39" s="505" t="s">
        <v>90</v>
      </c>
      <c r="B39" s="119" t="s">
        <v>52</v>
      </c>
      <c r="C39" s="507">
        <f>C40</f>
        <v>3.0802858134</v>
      </c>
      <c r="D39" s="507">
        <f>D40</f>
        <v>1.036</v>
      </c>
      <c r="E39" s="507">
        <f aca="true" t="shared" si="9" ref="E39:O39">E40</f>
        <v>1.08870216</v>
      </c>
      <c r="F39" s="507">
        <f t="shared" si="9"/>
        <v>0.259</v>
      </c>
      <c r="G39" s="507">
        <f t="shared" si="9"/>
        <v>0.27217554</v>
      </c>
      <c r="H39" s="507">
        <f t="shared" si="9"/>
        <v>0.259</v>
      </c>
      <c r="I39" s="507">
        <f t="shared" si="9"/>
        <v>0.27217554</v>
      </c>
      <c r="J39" s="507">
        <f t="shared" si="9"/>
        <v>0.259</v>
      </c>
      <c r="K39" s="507">
        <f t="shared" si="9"/>
        <v>0.27217554</v>
      </c>
      <c r="L39" s="507">
        <f t="shared" si="9"/>
        <v>0.259</v>
      </c>
      <c r="M39" s="507">
        <f t="shared" si="9"/>
        <v>0.27217554</v>
      </c>
      <c r="N39" s="508">
        <f t="shared" si="9"/>
        <v>1.9915836534000002</v>
      </c>
      <c r="O39" s="508">
        <f t="shared" si="9"/>
        <v>-0.05270215999999994</v>
      </c>
      <c r="P39" s="530"/>
      <c r="Q39" s="530"/>
      <c r="R39" s="530"/>
      <c r="S39" s="510">
        <f>S40</f>
        <v>0</v>
      </c>
      <c r="T39" s="510">
        <f>T40</f>
        <v>0</v>
      </c>
      <c r="U39" s="510">
        <f>U40</f>
        <v>0</v>
      </c>
      <c r="V39" s="510">
        <f>V40</f>
        <v>0</v>
      </c>
      <c r="W39" s="511"/>
    </row>
    <row r="40" spans="1:29" ht="17.25" customHeight="1">
      <c r="A40" s="512" t="s">
        <v>407</v>
      </c>
      <c r="B40" s="528" t="s">
        <v>53</v>
      </c>
      <c r="C40" s="519">
        <v>3.0802858134</v>
      </c>
      <c r="D40" s="514">
        <f>F40+H40+J40+L40</f>
        <v>1.036</v>
      </c>
      <c r="E40" s="514">
        <f>G40+I40+K40+M40</f>
        <v>1.08870216</v>
      </c>
      <c r="F40" s="514">
        <v>0.259</v>
      </c>
      <c r="G40" s="224">
        <v>0.27217554</v>
      </c>
      <c r="H40" s="514">
        <v>0.259</v>
      </c>
      <c r="I40" s="514">
        <v>0.27217554</v>
      </c>
      <c r="J40" s="514">
        <v>0.259</v>
      </c>
      <c r="K40" s="514">
        <v>0.27217554</v>
      </c>
      <c r="L40" s="514">
        <v>0.259</v>
      </c>
      <c r="M40" s="514">
        <v>0.27217554</v>
      </c>
      <c r="N40" s="515">
        <f>C40-E40</f>
        <v>1.9915836534000002</v>
      </c>
      <c r="O40" s="524">
        <f>D40-E40</f>
        <v>-0.05270215999999994</v>
      </c>
      <c r="P40" s="509"/>
      <c r="Q40" s="509"/>
      <c r="R40" s="509"/>
      <c r="S40" s="526"/>
      <c r="T40" s="526"/>
      <c r="U40" s="526"/>
      <c r="V40" s="526"/>
      <c r="W40" s="527" t="s">
        <v>408</v>
      </c>
      <c r="X40" s="531"/>
      <c r="Y40" s="531"/>
      <c r="Z40" s="531"/>
      <c r="AA40" s="531"/>
      <c r="AB40" s="531"/>
      <c r="AC40" s="531"/>
    </row>
    <row r="41" spans="1:23" ht="25.5" customHeight="1">
      <c r="A41" s="505" t="s">
        <v>133</v>
      </c>
      <c r="B41" s="506" t="s">
        <v>151</v>
      </c>
      <c r="C41" s="507">
        <f>C42+C49</f>
        <v>5.034999999999999</v>
      </c>
      <c r="D41" s="507">
        <f aca="true" t="shared" si="10" ref="D41:O41">D42+D49</f>
        <v>3.282</v>
      </c>
      <c r="E41" s="507">
        <f t="shared" si="10"/>
        <v>0</v>
      </c>
      <c r="F41" s="507">
        <f t="shared" si="10"/>
        <v>0</v>
      </c>
      <c r="G41" s="507">
        <f t="shared" si="10"/>
        <v>0</v>
      </c>
      <c r="H41" s="507">
        <f t="shared" si="10"/>
        <v>0</v>
      </c>
      <c r="I41" s="507">
        <f t="shared" si="10"/>
        <v>0</v>
      </c>
      <c r="J41" s="507">
        <f t="shared" si="10"/>
        <v>0</v>
      </c>
      <c r="K41" s="507">
        <f t="shared" si="10"/>
        <v>0</v>
      </c>
      <c r="L41" s="507">
        <f t="shared" si="10"/>
        <v>3.282</v>
      </c>
      <c r="M41" s="507">
        <f t="shared" si="10"/>
        <v>0</v>
      </c>
      <c r="N41" s="507">
        <f t="shared" si="10"/>
        <v>5.034999999999999</v>
      </c>
      <c r="O41" s="507">
        <f t="shared" si="10"/>
        <v>3.282</v>
      </c>
      <c r="P41" s="509"/>
      <c r="Q41" s="509"/>
      <c r="R41" s="509"/>
      <c r="S41" s="510">
        <f>S42+S49</f>
        <v>0</v>
      </c>
      <c r="T41" s="510">
        <f>T42+T49</f>
        <v>0</v>
      </c>
      <c r="U41" s="510">
        <f>U42+U49</f>
        <v>0</v>
      </c>
      <c r="V41" s="510">
        <f>V42+V49</f>
        <v>0</v>
      </c>
      <c r="W41" s="511"/>
    </row>
    <row r="42" spans="1:23" ht="32.25" customHeight="1">
      <c r="A42" s="512" t="s">
        <v>409</v>
      </c>
      <c r="B42" s="532" t="s">
        <v>54</v>
      </c>
      <c r="C42" s="514">
        <f>SUM(C43:C48)</f>
        <v>4.4479999999999995</v>
      </c>
      <c r="D42" s="514">
        <f aca="true" t="shared" si="11" ref="D42:O42">SUM(D43:D48)</f>
        <v>3.282</v>
      </c>
      <c r="E42" s="514">
        <f t="shared" si="11"/>
        <v>0</v>
      </c>
      <c r="F42" s="514">
        <f t="shared" si="11"/>
        <v>0</v>
      </c>
      <c r="G42" s="514">
        <f t="shared" si="11"/>
        <v>0</v>
      </c>
      <c r="H42" s="514">
        <f t="shared" si="11"/>
        <v>0</v>
      </c>
      <c r="I42" s="514">
        <f t="shared" si="11"/>
        <v>0</v>
      </c>
      <c r="J42" s="514">
        <f t="shared" si="11"/>
        <v>0</v>
      </c>
      <c r="K42" s="514">
        <f t="shared" si="11"/>
        <v>0</v>
      </c>
      <c r="L42" s="514">
        <f t="shared" si="11"/>
        <v>3.282</v>
      </c>
      <c r="M42" s="514">
        <f t="shared" si="11"/>
        <v>0</v>
      </c>
      <c r="N42" s="515">
        <f t="shared" si="11"/>
        <v>4.4479999999999995</v>
      </c>
      <c r="O42" s="515">
        <f t="shared" si="11"/>
        <v>3.282</v>
      </c>
      <c r="P42" s="509"/>
      <c r="Q42" s="509"/>
      <c r="R42" s="509"/>
      <c r="S42" s="517">
        <f>SUM(S43:S48)</f>
        <v>0</v>
      </c>
      <c r="T42" s="517">
        <f>SUM(T43:T48)</f>
        <v>0</v>
      </c>
      <c r="U42" s="517">
        <f>SUM(U43:U48)</f>
        <v>0</v>
      </c>
      <c r="V42" s="517">
        <f>SUM(V43:V48)</f>
        <v>0</v>
      </c>
      <c r="W42" s="511"/>
    </row>
    <row r="43" spans="1:23" ht="34.5" customHeight="1">
      <c r="A43" s="512" t="s">
        <v>410</v>
      </c>
      <c r="B43" s="62" t="s">
        <v>55</v>
      </c>
      <c r="C43" s="509">
        <v>2.332</v>
      </c>
      <c r="D43" s="509">
        <f aca="true" t="shared" si="12" ref="D43:D48">F43+H43+J43+L43</f>
        <v>1.166</v>
      </c>
      <c r="E43" s="514">
        <v>0</v>
      </c>
      <c r="F43" s="514">
        <v>0</v>
      </c>
      <c r="G43" s="514">
        <v>0</v>
      </c>
      <c r="H43" s="514">
        <v>0</v>
      </c>
      <c r="I43" s="514">
        <v>0</v>
      </c>
      <c r="J43" s="514">
        <v>0</v>
      </c>
      <c r="K43" s="514">
        <v>0</v>
      </c>
      <c r="L43" s="509">
        <v>1.166</v>
      </c>
      <c r="M43" s="514">
        <v>0</v>
      </c>
      <c r="N43" s="182">
        <f aca="true" t="shared" si="13" ref="N43:N48">C43-E43</f>
        <v>2.332</v>
      </c>
      <c r="O43" s="524">
        <f aca="true" t="shared" si="14" ref="O43:O48">D43-E43</f>
        <v>1.166</v>
      </c>
      <c r="P43" s="509"/>
      <c r="Q43" s="509"/>
      <c r="R43" s="509"/>
      <c r="S43" s="526"/>
      <c r="T43" s="526"/>
      <c r="U43" s="526"/>
      <c r="V43" s="526"/>
      <c r="W43" s="518" t="s">
        <v>397</v>
      </c>
    </row>
    <row r="44" spans="1:23" ht="34.5" customHeight="1">
      <c r="A44" s="512" t="s">
        <v>411</v>
      </c>
      <c r="B44" s="528" t="s">
        <v>56</v>
      </c>
      <c r="C44" s="509">
        <v>0.587</v>
      </c>
      <c r="D44" s="514">
        <f t="shared" si="12"/>
        <v>0.587</v>
      </c>
      <c r="E44" s="514">
        <v>0</v>
      </c>
      <c r="F44" s="514">
        <v>0</v>
      </c>
      <c r="G44" s="514">
        <v>0</v>
      </c>
      <c r="H44" s="514">
        <v>0</v>
      </c>
      <c r="I44" s="514">
        <v>0</v>
      </c>
      <c r="J44" s="514">
        <v>0</v>
      </c>
      <c r="K44" s="514">
        <v>0</v>
      </c>
      <c r="L44" s="514">
        <v>0.587</v>
      </c>
      <c r="M44" s="514">
        <v>0</v>
      </c>
      <c r="N44" s="182">
        <f t="shared" si="13"/>
        <v>0.587</v>
      </c>
      <c r="O44" s="516">
        <f t="shared" si="14"/>
        <v>0.587</v>
      </c>
      <c r="P44" s="509"/>
      <c r="Q44" s="509"/>
      <c r="R44" s="509"/>
      <c r="S44" s="526"/>
      <c r="T44" s="526"/>
      <c r="U44" s="526"/>
      <c r="V44" s="526"/>
      <c r="W44" s="518" t="s">
        <v>397</v>
      </c>
    </row>
    <row r="45" spans="1:23" ht="33" customHeight="1">
      <c r="A45" s="512" t="s">
        <v>412</v>
      </c>
      <c r="B45" s="513" t="s">
        <v>33</v>
      </c>
      <c r="C45" s="509">
        <v>0.246</v>
      </c>
      <c r="D45" s="514">
        <f t="shared" si="12"/>
        <v>0.246</v>
      </c>
      <c r="E45" s="514">
        <v>0</v>
      </c>
      <c r="F45" s="514">
        <v>0</v>
      </c>
      <c r="G45" s="514">
        <v>0</v>
      </c>
      <c r="H45" s="514">
        <v>0</v>
      </c>
      <c r="I45" s="514">
        <v>0</v>
      </c>
      <c r="J45" s="514">
        <v>0</v>
      </c>
      <c r="K45" s="514">
        <v>0</v>
      </c>
      <c r="L45" s="514">
        <v>0.246</v>
      </c>
      <c r="M45" s="514">
        <v>0</v>
      </c>
      <c r="N45" s="182">
        <f t="shared" si="13"/>
        <v>0.246</v>
      </c>
      <c r="O45" s="516">
        <f t="shared" si="14"/>
        <v>0.246</v>
      </c>
      <c r="P45" s="509"/>
      <c r="Q45" s="509"/>
      <c r="R45" s="509"/>
      <c r="S45" s="526"/>
      <c r="T45" s="526"/>
      <c r="U45" s="526"/>
      <c r="V45" s="526"/>
      <c r="W45" s="518" t="s">
        <v>397</v>
      </c>
    </row>
    <row r="46" spans="1:23" ht="33" customHeight="1">
      <c r="A46" s="512" t="s">
        <v>413</v>
      </c>
      <c r="B46" s="513" t="s">
        <v>57</v>
      </c>
      <c r="C46" s="509">
        <v>0.425</v>
      </c>
      <c r="D46" s="514">
        <f t="shared" si="12"/>
        <v>0.425</v>
      </c>
      <c r="E46" s="514">
        <v>0</v>
      </c>
      <c r="F46" s="514">
        <v>0</v>
      </c>
      <c r="G46" s="514">
        <v>0</v>
      </c>
      <c r="H46" s="514">
        <v>0</v>
      </c>
      <c r="I46" s="514">
        <v>0</v>
      </c>
      <c r="J46" s="514">
        <v>0</v>
      </c>
      <c r="K46" s="514">
        <v>0</v>
      </c>
      <c r="L46" s="514">
        <v>0.425</v>
      </c>
      <c r="M46" s="514">
        <v>0</v>
      </c>
      <c r="N46" s="182">
        <f t="shared" si="13"/>
        <v>0.425</v>
      </c>
      <c r="O46" s="516">
        <f t="shared" si="14"/>
        <v>0.425</v>
      </c>
      <c r="P46" s="509"/>
      <c r="Q46" s="509"/>
      <c r="R46" s="509"/>
      <c r="S46" s="526"/>
      <c r="T46" s="526"/>
      <c r="U46" s="526"/>
      <c r="V46" s="526"/>
      <c r="W46" s="518" t="s">
        <v>397</v>
      </c>
    </row>
    <row r="47" spans="1:23" ht="34.5" customHeight="1">
      <c r="A47" s="512" t="s">
        <v>414</v>
      </c>
      <c r="B47" s="528" t="s">
        <v>58</v>
      </c>
      <c r="C47" s="509">
        <v>0.367</v>
      </c>
      <c r="D47" s="514">
        <f t="shared" si="12"/>
        <v>0.367</v>
      </c>
      <c r="E47" s="514">
        <v>0</v>
      </c>
      <c r="F47" s="514">
        <v>0</v>
      </c>
      <c r="G47" s="514">
        <v>0</v>
      </c>
      <c r="H47" s="514">
        <v>0</v>
      </c>
      <c r="I47" s="514">
        <v>0</v>
      </c>
      <c r="J47" s="514">
        <v>0</v>
      </c>
      <c r="K47" s="514">
        <v>0</v>
      </c>
      <c r="L47" s="514">
        <v>0.367</v>
      </c>
      <c r="M47" s="514">
        <v>0</v>
      </c>
      <c r="N47" s="182">
        <f t="shared" si="13"/>
        <v>0.367</v>
      </c>
      <c r="O47" s="516">
        <f t="shared" si="14"/>
        <v>0.367</v>
      </c>
      <c r="P47" s="509"/>
      <c r="Q47" s="509"/>
      <c r="R47" s="509"/>
      <c r="S47" s="526"/>
      <c r="T47" s="526"/>
      <c r="U47" s="526"/>
      <c r="V47" s="526"/>
      <c r="W47" s="518" t="s">
        <v>397</v>
      </c>
    </row>
    <row r="48" spans="1:23" ht="34.5" customHeight="1">
      <c r="A48" s="512" t="s">
        <v>415</v>
      </c>
      <c r="B48" s="513" t="s">
        <v>61</v>
      </c>
      <c r="C48" s="509">
        <v>0.491</v>
      </c>
      <c r="D48" s="514">
        <f t="shared" si="12"/>
        <v>0.491</v>
      </c>
      <c r="E48" s="514">
        <v>0</v>
      </c>
      <c r="F48" s="514">
        <v>0</v>
      </c>
      <c r="G48" s="514">
        <v>0</v>
      </c>
      <c r="H48" s="514">
        <v>0</v>
      </c>
      <c r="I48" s="514">
        <v>0</v>
      </c>
      <c r="J48" s="514">
        <v>0</v>
      </c>
      <c r="K48" s="514">
        <v>0</v>
      </c>
      <c r="L48" s="514">
        <v>0.491</v>
      </c>
      <c r="M48" s="514">
        <v>0</v>
      </c>
      <c r="N48" s="182">
        <f t="shared" si="13"/>
        <v>0.491</v>
      </c>
      <c r="O48" s="516">
        <f t="shared" si="14"/>
        <v>0.491</v>
      </c>
      <c r="P48" s="509"/>
      <c r="Q48" s="509"/>
      <c r="R48" s="509"/>
      <c r="S48" s="526"/>
      <c r="T48" s="526"/>
      <c r="U48" s="526"/>
      <c r="V48" s="526"/>
      <c r="W48" s="518" t="s">
        <v>397</v>
      </c>
    </row>
    <row r="49" spans="1:23" ht="36.75" customHeight="1">
      <c r="A49" s="512" t="s">
        <v>416</v>
      </c>
      <c r="B49" s="532" t="s">
        <v>60</v>
      </c>
      <c r="C49" s="514">
        <f>C50</f>
        <v>0.587</v>
      </c>
      <c r="D49" s="514">
        <f aca="true" t="shared" si="15" ref="D49:O49">D50</f>
        <v>0</v>
      </c>
      <c r="E49" s="514">
        <f t="shared" si="15"/>
        <v>0</v>
      </c>
      <c r="F49" s="514">
        <f t="shared" si="15"/>
        <v>0</v>
      </c>
      <c r="G49" s="514">
        <f t="shared" si="15"/>
        <v>0</v>
      </c>
      <c r="H49" s="514">
        <f t="shared" si="15"/>
        <v>0</v>
      </c>
      <c r="I49" s="514">
        <f t="shared" si="15"/>
        <v>0</v>
      </c>
      <c r="J49" s="514">
        <f t="shared" si="15"/>
        <v>0</v>
      </c>
      <c r="K49" s="514">
        <f t="shared" si="15"/>
        <v>0</v>
      </c>
      <c r="L49" s="514">
        <f t="shared" si="15"/>
        <v>0</v>
      </c>
      <c r="M49" s="514">
        <f t="shared" si="15"/>
        <v>0</v>
      </c>
      <c r="N49" s="515">
        <f t="shared" si="15"/>
        <v>0.587</v>
      </c>
      <c r="O49" s="515">
        <f t="shared" si="15"/>
        <v>0</v>
      </c>
      <c r="P49" s="509"/>
      <c r="Q49" s="509"/>
      <c r="R49" s="509"/>
      <c r="S49" s="517">
        <f>S50</f>
        <v>0</v>
      </c>
      <c r="T49" s="517">
        <f>T50</f>
        <v>0</v>
      </c>
      <c r="U49" s="517">
        <f>U50</f>
        <v>0</v>
      </c>
      <c r="V49" s="517">
        <f>V50</f>
        <v>0</v>
      </c>
      <c r="W49" s="511"/>
    </row>
    <row r="50" spans="1:23" ht="18" customHeight="1">
      <c r="A50" s="512" t="s">
        <v>417</v>
      </c>
      <c r="B50" s="528" t="s">
        <v>56</v>
      </c>
      <c r="C50" s="509">
        <v>0.587</v>
      </c>
      <c r="D50" s="514">
        <f>F50+H50+J50+L50</f>
        <v>0</v>
      </c>
      <c r="E50" s="514">
        <v>0</v>
      </c>
      <c r="F50" s="514">
        <v>0</v>
      </c>
      <c r="G50" s="514">
        <v>0</v>
      </c>
      <c r="H50" s="514">
        <v>0</v>
      </c>
      <c r="I50" s="514">
        <v>0</v>
      </c>
      <c r="J50" s="514">
        <v>0</v>
      </c>
      <c r="K50" s="514">
        <v>0</v>
      </c>
      <c r="L50" s="514">
        <v>0</v>
      </c>
      <c r="M50" s="514">
        <v>0</v>
      </c>
      <c r="N50" s="182">
        <f>C50-E50</f>
        <v>0.587</v>
      </c>
      <c r="O50" s="516">
        <f>D50-E50</f>
        <v>0</v>
      </c>
      <c r="P50" s="509"/>
      <c r="Q50" s="509"/>
      <c r="R50" s="509"/>
      <c r="S50" s="526"/>
      <c r="T50" s="526"/>
      <c r="U50" s="526"/>
      <c r="V50" s="526"/>
      <c r="W50" s="511"/>
    </row>
    <row r="51" spans="1:23" ht="22.5" customHeight="1">
      <c r="A51" s="505" t="s">
        <v>418</v>
      </c>
      <c r="B51" s="506" t="s">
        <v>419</v>
      </c>
      <c r="C51" s="530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33"/>
      <c r="O51" s="509"/>
      <c r="P51" s="509"/>
      <c r="Q51" s="509"/>
      <c r="R51" s="509"/>
      <c r="S51" s="526"/>
      <c r="T51" s="526"/>
      <c r="U51" s="526"/>
      <c r="V51" s="526"/>
      <c r="W51" s="511"/>
    </row>
    <row r="52" spans="1:23" ht="15.75">
      <c r="A52" s="512">
        <v>1</v>
      </c>
      <c r="B52" s="534" t="s">
        <v>387</v>
      </c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33"/>
      <c r="O52" s="509"/>
      <c r="P52" s="509"/>
      <c r="Q52" s="509"/>
      <c r="R52" s="509"/>
      <c r="S52" s="526"/>
      <c r="T52" s="526"/>
      <c r="U52" s="526"/>
      <c r="V52" s="526"/>
      <c r="W52" s="511"/>
    </row>
    <row r="53" spans="1:23" ht="33" customHeight="1">
      <c r="A53" s="505" t="s">
        <v>420</v>
      </c>
      <c r="B53" s="506" t="s">
        <v>421</v>
      </c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33"/>
      <c r="O53" s="509"/>
      <c r="P53" s="509"/>
      <c r="Q53" s="509"/>
      <c r="R53" s="509"/>
      <c r="S53" s="526"/>
      <c r="T53" s="526"/>
      <c r="U53" s="526"/>
      <c r="V53" s="526"/>
      <c r="W53" s="511"/>
    </row>
    <row r="54" spans="1:23" ht="15.75">
      <c r="A54" s="512">
        <v>1</v>
      </c>
      <c r="B54" s="534" t="s">
        <v>387</v>
      </c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33"/>
      <c r="O54" s="509"/>
      <c r="P54" s="509"/>
      <c r="Q54" s="509"/>
      <c r="R54" s="509"/>
      <c r="S54" s="526"/>
      <c r="T54" s="526"/>
      <c r="U54" s="526"/>
      <c r="V54" s="526"/>
      <c r="W54" s="511"/>
    </row>
    <row r="55" spans="1:23" ht="29.25" customHeight="1">
      <c r="A55" s="18" t="s">
        <v>75</v>
      </c>
      <c r="B55" s="17" t="s">
        <v>422</v>
      </c>
      <c r="C55" s="501">
        <f>C56</f>
        <v>13.754999999999999</v>
      </c>
      <c r="D55" s="501">
        <f aca="true" t="shared" si="16" ref="D55:O55">D56</f>
        <v>2.6109999999999998</v>
      </c>
      <c r="E55" s="501">
        <f t="shared" si="16"/>
        <v>2.46384</v>
      </c>
      <c r="F55" s="501">
        <f t="shared" si="16"/>
        <v>0</v>
      </c>
      <c r="G55" s="501">
        <f t="shared" si="16"/>
        <v>0</v>
      </c>
      <c r="H55" s="501">
        <f t="shared" si="16"/>
        <v>0</v>
      </c>
      <c r="I55" s="501">
        <f t="shared" si="16"/>
        <v>0</v>
      </c>
      <c r="J55" s="501">
        <f t="shared" si="16"/>
        <v>0</v>
      </c>
      <c r="K55" s="501">
        <f t="shared" si="16"/>
        <v>0</v>
      </c>
      <c r="L55" s="501">
        <f t="shared" si="16"/>
        <v>2.6109999999999998</v>
      </c>
      <c r="M55" s="501">
        <f t="shared" si="16"/>
        <v>2.46384</v>
      </c>
      <c r="N55" s="535">
        <f t="shared" si="16"/>
        <v>11.29116</v>
      </c>
      <c r="O55" s="535">
        <f t="shared" si="16"/>
        <v>0.14715999999999996</v>
      </c>
      <c r="P55" s="175"/>
      <c r="Q55" s="175"/>
      <c r="R55" s="175"/>
      <c r="S55" s="502">
        <f>S56</f>
        <v>2.335</v>
      </c>
      <c r="T55" s="502">
        <f>T56</f>
        <v>0</v>
      </c>
      <c r="U55" s="502">
        <f>U56</f>
        <v>0.3</v>
      </c>
      <c r="V55" s="502">
        <f>V56</f>
        <v>0.25</v>
      </c>
      <c r="W55" s="5"/>
    </row>
    <row r="56" spans="1:23" ht="20.25" customHeight="1">
      <c r="A56" s="24" t="s">
        <v>76</v>
      </c>
      <c r="B56" s="17" t="s">
        <v>200</v>
      </c>
      <c r="C56" s="501">
        <f>C57+C63</f>
        <v>13.754999999999999</v>
      </c>
      <c r="D56" s="501">
        <f aca="true" t="shared" si="17" ref="D56:O56">D57+D63</f>
        <v>2.6109999999999998</v>
      </c>
      <c r="E56" s="501">
        <f t="shared" si="17"/>
        <v>2.46384</v>
      </c>
      <c r="F56" s="501">
        <f t="shared" si="17"/>
        <v>0</v>
      </c>
      <c r="G56" s="501">
        <f t="shared" si="17"/>
        <v>0</v>
      </c>
      <c r="H56" s="501">
        <f t="shared" si="17"/>
        <v>0</v>
      </c>
      <c r="I56" s="501">
        <f t="shared" si="17"/>
        <v>0</v>
      </c>
      <c r="J56" s="501">
        <f t="shared" si="17"/>
        <v>0</v>
      </c>
      <c r="K56" s="501">
        <f t="shared" si="17"/>
        <v>0</v>
      </c>
      <c r="L56" s="501">
        <f t="shared" si="17"/>
        <v>2.6109999999999998</v>
      </c>
      <c r="M56" s="501">
        <f t="shared" si="17"/>
        <v>2.46384</v>
      </c>
      <c r="N56" s="501">
        <f t="shared" si="17"/>
        <v>11.29116</v>
      </c>
      <c r="O56" s="501">
        <f t="shared" si="17"/>
        <v>0.14715999999999996</v>
      </c>
      <c r="P56" s="175"/>
      <c r="Q56" s="175"/>
      <c r="R56" s="175"/>
      <c r="S56" s="502">
        <f>S57+S63</f>
        <v>2.335</v>
      </c>
      <c r="T56" s="502">
        <f>T57+T63</f>
        <v>0</v>
      </c>
      <c r="U56" s="502">
        <f>U57+U63</f>
        <v>0.3</v>
      </c>
      <c r="V56" s="502">
        <f>V57+V63</f>
        <v>0.25</v>
      </c>
      <c r="W56" s="5"/>
    </row>
    <row r="57" spans="1:23" ht="20.25" customHeight="1">
      <c r="A57" s="505" t="s">
        <v>77</v>
      </c>
      <c r="B57" s="506" t="s">
        <v>423</v>
      </c>
      <c r="C57" s="501">
        <f>C58</f>
        <v>7.755</v>
      </c>
      <c r="D57" s="501">
        <f aca="true" t="shared" si="18" ref="D57:O57">D58</f>
        <v>2.6109999999999998</v>
      </c>
      <c r="E57" s="501">
        <f t="shared" si="18"/>
        <v>0</v>
      </c>
      <c r="F57" s="501">
        <f t="shared" si="18"/>
        <v>0</v>
      </c>
      <c r="G57" s="501">
        <f t="shared" si="18"/>
        <v>0</v>
      </c>
      <c r="H57" s="501">
        <f t="shared" si="18"/>
        <v>0</v>
      </c>
      <c r="I57" s="501">
        <f t="shared" si="18"/>
        <v>0</v>
      </c>
      <c r="J57" s="501">
        <f t="shared" si="18"/>
        <v>0</v>
      </c>
      <c r="K57" s="501">
        <f t="shared" si="18"/>
        <v>0</v>
      </c>
      <c r="L57" s="501">
        <f t="shared" si="18"/>
        <v>2.6109999999999998</v>
      </c>
      <c r="M57" s="501">
        <f t="shared" si="18"/>
        <v>0</v>
      </c>
      <c r="N57" s="535">
        <f t="shared" si="18"/>
        <v>7.755</v>
      </c>
      <c r="O57" s="535">
        <f t="shared" si="18"/>
        <v>2.6109999999999998</v>
      </c>
      <c r="P57" s="175"/>
      <c r="Q57" s="175"/>
      <c r="R57" s="175"/>
      <c r="S57" s="502">
        <f>S58</f>
        <v>2.335</v>
      </c>
      <c r="T57" s="502">
        <f>T58</f>
        <v>0</v>
      </c>
      <c r="U57" s="502">
        <f>U58</f>
        <v>0</v>
      </c>
      <c r="V57" s="502">
        <f>V58</f>
        <v>0</v>
      </c>
      <c r="W57" s="5"/>
    </row>
    <row r="58" spans="1:23" ht="15.75">
      <c r="A58" s="512"/>
      <c r="B58" s="64" t="s">
        <v>204</v>
      </c>
      <c r="C58" s="536">
        <f>SUM(C59:C62)</f>
        <v>7.755</v>
      </c>
      <c r="D58" s="536">
        <f aca="true" t="shared" si="19" ref="D58:O58">SUM(D59:D62)</f>
        <v>2.6109999999999998</v>
      </c>
      <c r="E58" s="536">
        <f t="shared" si="19"/>
        <v>0</v>
      </c>
      <c r="F58" s="536">
        <f t="shared" si="19"/>
        <v>0</v>
      </c>
      <c r="G58" s="536">
        <f t="shared" si="19"/>
        <v>0</v>
      </c>
      <c r="H58" s="536">
        <f t="shared" si="19"/>
        <v>0</v>
      </c>
      <c r="I58" s="536">
        <f t="shared" si="19"/>
        <v>0</v>
      </c>
      <c r="J58" s="536">
        <f t="shared" si="19"/>
        <v>0</v>
      </c>
      <c r="K58" s="536">
        <f t="shared" si="19"/>
        <v>0</v>
      </c>
      <c r="L58" s="536">
        <f t="shared" si="19"/>
        <v>2.6109999999999998</v>
      </c>
      <c r="M58" s="536">
        <f t="shared" si="19"/>
        <v>0</v>
      </c>
      <c r="N58" s="182">
        <f t="shared" si="19"/>
        <v>7.755</v>
      </c>
      <c r="O58" s="182">
        <f t="shared" si="19"/>
        <v>2.6109999999999998</v>
      </c>
      <c r="P58" s="175"/>
      <c r="Q58" s="175"/>
      <c r="R58" s="175"/>
      <c r="S58" s="537">
        <f>SUM(S59:S62)</f>
        <v>2.335</v>
      </c>
      <c r="T58" s="537">
        <f>SUM(T59:T62)</f>
        <v>0</v>
      </c>
      <c r="U58" s="537">
        <f>SUM(U59:U62)</f>
        <v>0</v>
      </c>
      <c r="V58" s="537">
        <f>SUM(V59:V62)</f>
        <v>0</v>
      </c>
      <c r="W58" s="5"/>
    </row>
    <row r="59" spans="1:23" ht="33" customHeight="1">
      <c r="A59" s="512" t="s">
        <v>424</v>
      </c>
      <c r="B59" s="528" t="s">
        <v>62</v>
      </c>
      <c r="C59" s="175">
        <v>1.915</v>
      </c>
      <c r="D59" s="536">
        <f aca="true" t="shared" si="20" ref="D59:E62">F59+H59+J59+L59</f>
        <v>1.915</v>
      </c>
      <c r="E59" s="536">
        <f t="shared" si="20"/>
        <v>0</v>
      </c>
      <c r="F59" s="536">
        <v>0</v>
      </c>
      <c r="G59" s="536">
        <v>0</v>
      </c>
      <c r="H59" s="536">
        <v>0</v>
      </c>
      <c r="I59" s="536">
        <v>0</v>
      </c>
      <c r="J59" s="536">
        <v>0</v>
      </c>
      <c r="K59" s="536">
        <v>0</v>
      </c>
      <c r="L59" s="536">
        <v>1.915</v>
      </c>
      <c r="M59" s="536">
        <v>0</v>
      </c>
      <c r="N59" s="182">
        <f>C59-E59</f>
        <v>1.915</v>
      </c>
      <c r="O59" s="516">
        <f>D59-E59</f>
        <v>1.915</v>
      </c>
      <c r="P59" s="175"/>
      <c r="Q59" s="175"/>
      <c r="R59" s="175"/>
      <c r="S59" s="504">
        <v>1.945</v>
      </c>
      <c r="T59" s="504"/>
      <c r="U59" s="537">
        <v>0</v>
      </c>
      <c r="V59" s="526"/>
      <c r="W59" s="518" t="s">
        <v>397</v>
      </c>
    </row>
    <row r="60" spans="1:23" ht="35.25" customHeight="1">
      <c r="A60" s="512" t="s">
        <v>425</v>
      </c>
      <c r="B60" s="528" t="s">
        <v>63</v>
      </c>
      <c r="C60" s="175">
        <v>1.368</v>
      </c>
      <c r="D60" s="536">
        <f t="shared" si="20"/>
        <v>0</v>
      </c>
      <c r="E60" s="536">
        <f t="shared" si="20"/>
        <v>0</v>
      </c>
      <c r="F60" s="536">
        <v>0</v>
      </c>
      <c r="G60" s="536">
        <v>0</v>
      </c>
      <c r="H60" s="536">
        <v>0</v>
      </c>
      <c r="I60" s="536">
        <v>0</v>
      </c>
      <c r="J60" s="536">
        <v>0</v>
      </c>
      <c r="K60" s="536">
        <v>0</v>
      </c>
      <c r="L60" s="536">
        <v>0</v>
      </c>
      <c r="M60" s="536">
        <v>0</v>
      </c>
      <c r="N60" s="182">
        <f>C60-E60</f>
        <v>1.368</v>
      </c>
      <c r="O60" s="516">
        <f>D60-E60</f>
        <v>0</v>
      </c>
      <c r="P60" s="175"/>
      <c r="Q60" s="175"/>
      <c r="R60" s="175"/>
      <c r="S60" s="504"/>
      <c r="T60" s="504"/>
      <c r="U60" s="537"/>
      <c r="V60" s="504"/>
      <c r="W60" s="5"/>
    </row>
    <row r="61" spans="1:23" ht="30" customHeight="1">
      <c r="A61" s="512" t="s">
        <v>426</v>
      </c>
      <c r="B61" s="528" t="s">
        <v>64</v>
      </c>
      <c r="C61" s="536">
        <v>3.776</v>
      </c>
      <c r="D61" s="536">
        <f t="shared" si="20"/>
        <v>0</v>
      </c>
      <c r="E61" s="536">
        <f t="shared" si="20"/>
        <v>0</v>
      </c>
      <c r="F61" s="536">
        <v>0</v>
      </c>
      <c r="G61" s="536">
        <v>0</v>
      </c>
      <c r="H61" s="536">
        <v>0</v>
      </c>
      <c r="I61" s="536">
        <v>0</v>
      </c>
      <c r="J61" s="536">
        <v>0</v>
      </c>
      <c r="K61" s="536">
        <v>0</v>
      </c>
      <c r="L61" s="536">
        <v>0</v>
      </c>
      <c r="M61" s="536">
        <v>0</v>
      </c>
      <c r="N61" s="182">
        <f>C61-E61</f>
        <v>3.776</v>
      </c>
      <c r="O61" s="516">
        <f>D61-E61</f>
        <v>0</v>
      </c>
      <c r="P61" s="175"/>
      <c r="Q61" s="175"/>
      <c r="R61" s="175"/>
      <c r="S61" s="504"/>
      <c r="T61" s="504"/>
      <c r="U61" s="537"/>
      <c r="V61" s="504"/>
      <c r="W61" s="538"/>
    </row>
    <row r="62" spans="1:23" ht="33" customHeight="1">
      <c r="A62" s="512" t="s">
        <v>427</v>
      </c>
      <c r="B62" s="528" t="s">
        <v>32</v>
      </c>
      <c r="C62" s="536">
        <v>0.696</v>
      </c>
      <c r="D62" s="536">
        <f t="shared" si="20"/>
        <v>0.696</v>
      </c>
      <c r="E62" s="536">
        <f t="shared" si="20"/>
        <v>0</v>
      </c>
      <c r="F62" s="536">
        <v>0</v>
      </c>
      <c r="G62" s="536">
        <v>0</v>
      </c>
      <c r="H62" s="536">
        <v>0</v>
      </c>
      <c r="I62" s="536">
        <v>0</v>
      </c>
      <c r="J62" s="536">
        <v>0</v>
      </c>
      <c r="K62" s="536">
        <v>0</v>
      </c>
      <c r="L62" s="536">
        <v>0.696</v>
      </c>
      <c r="M62" s="536">
        <v>0</v>
      </c>
      <c r="N62" s="182">
        <f>C62-E62</f>
        <v>0.696</v>
      </c>
      <c r="O62" s="516">
        <f>D62-E62</f>
        <v>0.696</v>
      </c>
      <c r="P62" s="175"/>
      <c r="Q62" s="175"/>
      <c r="R62" s="175"/>
      <c r="S62" s="539">
        <v>0.39</v>
      </c>
      <c r="T62" s="539"/>
      <c r="U62" s="539">
        <v>0</v>
      </c>
      <c r="V62" s="540"/>
      <c r="W62" s="518" t="s">
        <v>397</v>
      </c>
    </row>
    <row r="63" spans="1:23" ht="18.75" customHeight="1">
      <c r="A63" s="505" t="s">
        <v>78</v>
      </c>
      <c r="B63" s="541" t="s">
        <v>221</v>
      </c>
      <c r="C63" s="501">
        <f>SUM(C64:C66)</f>
        <v>6</v>
      </c>
      <c r="D63" s="501">
        <f aca="true" t="shared" si="21" ref="D63:O63">SUM(D64:D66)</f>
        <v>0</v>
      </c>
      <c r="E63" s="501">
        <f t="shared" si="21"/>
        <v>2.46384</v>
      </c>
      <c r="F63" s="501">
        <f t="shared" si="21"/>
        <v>0</v>
      </c>
      <c r="G63" s="501">
        <f t="shared" si="21"/>
        <v>0</v>
      </c>
      <c r="H63" s="501">
        <f t="shared" si="21"/>
        <v>0</v>
      </c>
      <c r="I63" s="501">
        <f t="shared" si="21"/>
        <v>0</v>
      </c>
      <c r="J63" s="501">
        <f t="shared" si="21"/>
        <v>0</v>
      </c>
      <c r="K63" s="501">
        <f t="shared" si="21"/>
        <v>0</v>
      </c>
      <c r="L63" s="501">
        <f t="shared" si="21"/>
        <v>0</v>
      </c>
      <c r="M63" s="501">
        <f t="shared" si="21"/>
        <v>2.46384</v>
      </c>
      <c r="N63" s="535">
        <f t="shared" si="21"/>
        <v>3.53616</v>
      </c>
      <c r="O63" s="535">
        <f t="shared" si="21"/>
        <v>-2.46384</v>
      </c>
      <c r="P63" s="175"/>
      <c r="Q63" s="175"/>
      <c r="R63" s="175"/>
      <c r="S63" s="502">
        <f>SUM(S64:S66)</f>
        <v>0</v>
      </c>
      <c r="T63" s="502">
        <f>SUM(T64:T66)</f>
        <v>0</v>
      </c>
      <c r="U63" s="502">
        <f>SUM(U64:U66)</f>
        <v>0.3</v>
      </c>
      <c r="V63" s="502">
        <f>SUM(V64:V66)</f>
        <v>0.25</v>
      </c>
      <c r="W63" s="5"/>
    </row>
    <row r="64" spans="1:23" ht="16.5" customHeight="1">
      <c r="A64" s="512" t="s">
        <v>428</v>
      </c>
      <c r="B64" s="513" t="s">
        <v>65</v>
      </c>
      <c r="C64" s="536">
        <v>2</v>
      </c>
      <c r="D64" s="536">
        <f aca="true" t="shared" si="22" ref="D64:E66">F64+H64+J64+L64</f>
        <v>0</v>
      </c>
      <c r="E64" s="536">
        <f t="shared" si="22"/>
        <v>0</v>
      </c>
      <c r="F64" s="536">
        <v>0</v>
      </c>
      <c r="G64" s="536">
        <v>0</v>
      </c>
      <c r="H64" s="536">
        <v>0</v>
      </c>
      <c r="I64" s="536">
        <v>0</v>
      </c>
      <c r="J64" s="536">
        <v>0</v>
      </c>
      <c r="K64" s="536">
        <v>0</v>
      </c>
      <c r="L64" s="536">
        <v>0</v>
      </c>
      <c r="M64" s="536">
        <v>0</v>
      </c>
      <c r="N64" s="182">
        <f>C64-E64</f>
        <v>2</v>
      </c>
      <c r="O64" s="516">
        <f>D64-E64</f>
        <v>0</v>
      </c>
      <c r="P64" s="175"/>
      <c r="Q64" s="175"/>
      <c r="R64" s="175"/>
      <c r="S64" s="504"/>
      <c r="T64" s="504"/>
      <c r="U64" s="504"/>
      <c r="V64" s="504"/>
      <c r="W64" s="5"/>
    </row>
    <row r="65" spans="1:23" ht="17.25" customHeight="1">
      <c r="A65" s="512" t="s">
        <v>429</v>
      </c>
      <c r="B65" s="513" t="s">
        <v>66</v>
      </c>
      <c r="C65" s="536">
        <v>2</v>
      </c>
      <c r="D65" s="536">
        <f t="shared" si="22"/>
        <v>0</v>
      </c>
      <c r="E65" s="536">
        <f t="shared" si="22"/>
        <v>2.46384</v>
      </c>
      <c r="F65" s="536">
        <v>0</v>
      </c>
      <c r="G65" s="536">
        <v>0</v>
      </c>
      <c r="H65" s="536">
        <v>0</v>
      </c>
      <c r="I65" s="536">
        <v>0</v>
      </c>
      <c r="J65" s="536">
        <v>0</v>
      </c>
      <c r="K65" s="536">
        <v>0</v>
      </c>
      <c r="L65" s="536">
        <v>0</v>
      </c>
      <c r="M65" s="536">
        <v>2.46384</v>
      </c>
      <c r="N65" s="182">
        <f>C65-E65</f>
        <v>-0.4638399999999998</v>
      </c>
      <c r="O65" s="516">
        <f>D65-E65</f>
        <v>-2.46384</v>
      </c>
      <c r="P65" s="175"/>
      <c r="Q65" s="175"/>
      <c r="R65" s="175"/>
      <c r="S65" s="537">
        <v>0</v>
      </c>
      <c r="T65" s="537">
        <v>0</v>
      </c>
      <c r="U65" s="537">
        <v>0.3</v>
      </c>
      <c r="V65" s="517">
        <v>0.25</v>
      </c>
      <c r="W65" s="518"/>
    </row>
    <row r="66" spans="1:23" ht="17.25" customHeight="1">
      <c r="A66" s="512" t="s">
        <v>430</v>
      </c>
      <c r="B66" s="513" t="s">
        <v>67</v>
      </c>
      <c r="C66" s="536">
        <v>2</v>
      </c>
      <c r="D66" s="536">
        <f t="shared" si="22"/>
        <v>0</v>
      </c>
      <c r="E66" s="536">
        <f t="shared" si="22"/>
        <v>0</v>
      </c>
      <c r="F66" s="536">
        <v>0</v>
      </c>
      <c r="G66" s="536">
        <v>0</v>
      </c>
      <c r="H66" s="536">
        <v>0</v>
      </c>
      <c r="I66" s="536">
        <v>0</v>
      </c>
      <c r="J66" s="536">
        <v>0</v>
      </c>
      <c r="K66" s="536">
        <v>0</v>
      </c>
      <c r="L66" s="536">
        <v>0</v>
      </c>
      <c r="M66" s="536">
        <v>0</v>
      </c>
      <c r="N66" s="182">
        <f>C66-E66</f>
        <v>2</v>
      </c>
      <c r="O66" s="516">
        <f>D66-E66</f>
        <v>0</v>
      </c>
      <c r="P66" s="175"/>
      <c r="Q66" s="175"/>
      <c r="R66" s="175"/>
      <c r="S66" s="504"/>
      <c r="T66" s="504"/>
      <c r="U66" s="504"/>
      <c r="V66" s="504"/>
      <c r="W66" s="5"/>
    </row>
    <row r="67" spans="1:23" ht="32.25" customHeight="1">
      <c r="A67" s="542">
        <v>3</v>
      </c>
      <c r="B67" s="543" t="s">
        <v>224</v>
      </c>
      <c r="C67" s="507">
        <f aca="true" t="shared" si="23" ref="C67:O67">SUM(C68:C68)</f>
        <v>0.3</v>
      </c>
      <c r="D67" s="507">
        <f t="shared" si="23"/>
        <v>0</v>
      </c>
      <c r="E67" s="507">
        <f t="shared" si="23"/>
        <v>0.39295588159999995</v>
      </c>
      <c r="F67" s="507">
        <f t="shared" si="23"/>
        <v>0</v>
      </c>
      <c r="G67" s="507">
        <f t="shared" si="23"/>
        <v>0</v>
      </c>
      <c r="H67" s="507">
        <f t="shared" si="23"/>
        <v>0</v>
      </c>
      <c r="I67" s="507">
        <f t="shared" si="23"/>
        <v>0</v>
      </c>
      <c r="J67" s="507">
        <f t="shared" si="23"/>
        <v>0</v>
      </c>
      <c r="K67" s="507">
        <f t="shared" si="23"/>
        <v>0.39295588159999995</v>
      </c>
      <c r="L67" s="507">
        <f t="shared" si="23"/>
        <v>0</v>
      </c>
      <c r="M67" s="507">
        <f t="shared" si="23"/>
        <v>0</v>
      </c>
      <c r="N67" s="507">
        <f t="shared" si="23"/>
        <v>-0.09295588159999996</v>
      </c>
      <c r="O67" s="507">
        <f t="shared" si="23"/>
        <v>-0.39295588159999995</v>
      </c>
      <c r="P67" s="175"/>
      <c r="Q67" s="175"/>
      <c r="R67" s="175"/>
      <c r="S67" s="502">
        <f>SUM(S68:S68)</f>
        <v>0</v>
      </c>
      <c r="T67" s="502">
        <f>SUM(T68:T68)</f>
        <v>0</v>
      </c>
      <c r="U67" s="502">
        <f>SUM(U68:U68)</f>
        <v>0.847</v>
      </c>
      <c r="V67" s="502">
        <f>SUM(V68:V68)</f>
        <v>0</v>
      </c>
      <c r="W67" s="5"/>
    </row>
    <row r="68" spans="1:23" ht="33" customHeight="1">
      <c r="A68" s="10" t="s">
        <v>252</v>
      </c>
      <c r="B68" s="544" t="s">
        <v>431</v>
      </c>
      <c r="C68" s="519">
        <v>0.3</v>
      </c>
      <c r="D68" s="536">
        <f>F68+H68+J68+L68</f>
        <v>0</v>
      </c>
      <c r="E68" s="536">
        <f>G68+I68+K68+M68</f>
        <v>0.39295588159999995</v>
      </c>
      <c r="F68" s="536">
        <v>0</v>
      </c>
      <c r="G68" s="536">
        <v>0</v>
      </c>
      <c r="H68" s="536">
        <v>0</v>
      </c>
      <c r="I68" s="536">
        <v>0</v>
      </c>
      <c r="J68" s="536">
        <v>0</v>
      </c>
      <c r="K68" s="519">
        <f>0.31471762*1.18+0.02158909</f>
        <v>0.39295588159999995</v>
      </c>
      <c r="L68" s="536">
        <v>0</v>
      </c>
      <c r="M68" s="536">
        <v>0</v>
      </c>
      <c r="N68" s="182">
        <f>C68-E68</f>
        <v>-0.09295588159999996</v>
      </c>
      <c r="O68" s="516">
        <f>D68-E68</f>
        <v>-0.39295588159999995</v>
      </c>
      <c r="P68" s="175"/>
      <c r="Q68" s="175"/>
      <c r="R68" s="175"/>
      <c r="S68" s="537">
        <v>0</v>
      </c>
      <c r="T68" s="537">
        <v>0</v>
      </c>
      <c r="U68" s="504">
        <v>0.847</v>
      </c>
      <c r="V68" s="517">
        <v>0</v>
      </c>
      <c r="W68" s="545" t="s">
        <v>432</v>
      </c>
    </row>
    <row r="69" spans="1:23" ht="20.25" customHeight="1">
      <c r="A69" s="18">
        <v>4</v>
      </c>
      <c r="B69" s="546" t="s">
        <v>225</v>
      </c>
      <c r="C69" s="507">
        <f>C70</f>
        <v>0</v>
      </c>
      <c r="D69" s="507">
        <f aca="true" t="shared" si="24" ref="D69:O69">D70</f>
        <v>0</v>
      </c>
      <c r="E69" s="507">
        <f t="shared" si="24"/>
        <v>0</v>
      </c>
      <c r="F69" s="507">
        <f t="shared" si="24"/>
        <v>0</v>
      </c>
      <c r="G69" s="507">
        <f t="shared" si="24"/>
        <v>0</v>
      </c>
      <c r="H69" s="507">
        <f t="shared" si="24"/>
        <v>0</v>
      </c>
      <c r="I69" s="507">
        <f t="shared" si="24"/>
        <v>0</v>
      </c>
      <c r="J69" s="507">
        <f t="shared" si="24"/>
        <v>0</v>
      </c>
      <c r="K69" s="507">
        <f t="shared" si="24"/>
        <v>0</v>
      </c>
      <c r="L69" s="507">
        <f t="shared" si="24"/>
        <v>0</v>
      </c>
      <c r="M69" s="507">
        <f t="shared" si="24"/>
        <v>0</v>
      </c>
      <c r="N69" s="507">
        <f t="shared" si="24"/>
        <v>0</v>
      </c>
      <c r="O69" s="507">
        <f t="shared" si="24"/>
        <v>0</v>
      </c>
      <c r="P69" s="530"/>
      <c r="Q69" s="530"/>
      <c r="R69" s="530"/>
      <c r="S69" s="510">
        <f>S70</f>
        <v>0</v>
      </c>
      <c r="T69" s="510">
        <f>T70</f>
        <v>0</v>
      </c>
      <c r="U69" s="510">
        <f>U70</f>
        <v>0</v>
      </c>
      <c r="V69" s="510">
        <f>V70</f>
        <v>0</v>
      </c>
      <c r="W69" s="547"/>
    </row>
    <row r="70" spans="1:23" ht="15.75">
      <c r="A70" s="28"/>
      <c r="B70" s="548"/>
      <c r="C70" s="514"/>
      <c r="D70" s="536">
        <f>F70+H70+J70+L70</f>
        <v>0</v>
      </c>
      <c r="E70" s="536"/>
      <c r="F70" s="514">
        <v>0</v>
      </c>
      <c r="G70" s="514">
        <v>0</v>
      </c>
      <c r="H70" s="514">
        <v>0</v>
      </c>
      <c r="I70" s="514">
        <v>0</v>
      </c>
      <c r="J70" s="514">
        <v>0</v>
      </c>
      <c r="K70" s="509"/>
      <c r="L70" s="514">
        <v>0</v>
      </c>
      <c r="M70" s="514">
        <v>0</v>
      </c>
      <c r="N70" s="515">
        <v>0</v>
      </c>
      <c r="O70" s="516">
        <f>D70-E70</f>
        <v>0</v>
      </c>
      <c r="P70" s="509"/>
      <c r="Q70" s="509"/>
      <c r="R70" s="509"/>
      <c r="S70" s="517"/>
      <c r="T70" s="517"/>
      <c r="U70" s="526"/>
      <c r="V70" s="526"/>
      <c r="W70" s="549"/>
    </row>
    <row r="71" spans="1:23" ht="21.75" customHeight="1">
      <c r="A71" s="505"/>
      <c r="B71" s="506" t="s">
        <v>131</v>
      </c>
      <c r="C71" s="530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33"/>
      <c r="O71" s="509"/>
      <c r="P71" s="509"/>
      <c r="Q71" s="509"/>
      <c r="R71" s="509"/>
      <c r="S71" s="517"/>
      <c r="T71" s="517"/>
      <c r="U71" s="526"/>
      <c r="V71" s="526"/>
      <c r="W71" s="511"/>
    </row>
    <row r="72" spans="1:23" ht="18.75" customHeight="1" thickBot="1">
      <c r="A72" s="22">
        <v>1</v>
      </c>
      <c r="B72" s="550" t="s">
        <v>387</v>
      </c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2"/>
      <c r="O72" s="551"/>
      <c r="P72" s="551"/>
      <c r="Q72" s="551"/>
      <c r="R72" s="551"/>
      <c r="S72" s="553"/>
      <c r="T72" s="553"/>
      <c r="U72" s="554"/>
      <c r="V72" s="554"/>
      <c r="W72" s="555"/>
    </row>
    <row r="73" spans="1:23" ht="18.75" customHeight="1">
      <c r="A73" s="556"/>
      <c r="B73" s="557"/>
      <c r="C73" s="560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1"/>
      <c r="O73" s="560"/>
      <c r="P73" s="560"/>
      <c r="Q73" s="560"/>
      <c r="R73" s="560"/>
      <c r="S73" s="562"/>
      <c r="T73" s="562"/>
      <c r="U73" s="560"/>
      <c r="V73" s="560"/>
      <c r="W73" s="556"/>
    </row>
    <row r="74" spans="1:23" ht="15.75">
      <c r="A74" s="556"/>
      <c r="B74" s="782" t="s">
        <v>433</v>
      </c>
      <c r="C74" s="782"/>
      <c r="D74" s="782"/>
      <c r="E74" s="19"/>
      <c r="F74" s="19"/>
      <c r="G74" s="19"/>
      <c r="H74" s="19"/>
      <c r="I74" s="19"/>
      <c r="J74" s="19"/>
      <c r="K74" s="19"/>
      <c r="L74" s="19"/>
      <c r="M74" s="19"/>
      <c r="N74" s="558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9.5" customHeight="1">
      <c r="A75" s="556"/>
      <c r="B75" s="782" t="s">
        <v>434</v>
      </c>
      <c r="C75" s="782"/>
      <c r="D75" s="782"/>
      <c r="E75" s="782"/>
      <c r="F75" s="782"/>
      <c r="G75" s="556"/>
      <c r="H75" s="556"/>
      <c r="I75" s="556"/>
      <c r="J75" s="556"/>
      <c r="K75" s="556"/>
      <c r="L75" s="556"/>
      <c r="M75" s="556"/>
      <c r="N75" s="559"/>
      <c r="O75" s="556"/>
      <c r="P75" s="556"/>
      <c r="Q75" s="556"/>
      <c r="R75" s="556"/>
      <c r="S75" s="556"/>
      <c r="T75" s="556"/>
      <c r="U75" s="556"/>
      <c r="V75" s="556"/>
      <c r="W75" s="556"/>
    </row>
    <row r="76" spans="1:23" ht="15.75">
      <c r="A76" s="556"/>
      <c r="B76" s="782" t="s">
        <v>435</v>
      </c>
      <c r="C76" s="782"/>
      <c r="D76" s="782"/>
      <c r="E76" s="782"/>
      <c r="F76" s="782"/>
      <c r="G76" s="556"/>
      <c r="H76" s="556"/>
      <c r="I76" s="556"/>
      <c r="J76" s="556"/>
      <c r="K76" s="556"/>
      <c r="L76" s="556"/>
      <c r="M76" s="556"/>
      <c r="N76" s="559"/>
      <c r="O76" s="556"/>
      <c r="P76" s="556"/>
      <c r="Q76" s="556"/>
      <c r="R76" s="556"/>
      <c r="S76" s="556"/>
      <c r="T76" s="556"/>
      <c r="U76" s="556"/>
      <c r="V76" s="556"/>
      <c r="W76" s="556"/>
    </row>
    <row r="77" spans="1:23" ht="15.75">
      <c r="A77" s="19"/>
      <c r="B77" s="1" t="s">
        <v>436</v>
      </c>
      <c r="C77" s="1"/>
      <c r="D77" s="1"/>
      <c r="E77" s="27"/>
      <c r="F77" s="1"/>
      <c r="G77" s="27"/>
      <c r="H77" s="1"/>
      <c r="I77" s="19"/>
      <c r="J77" s="19"/>
      <c r="K77" s="19"/>
      <c r="L77" s="19"/>
      <c r="M77" s="19"/>
      <c r="N77" s="558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5.75">
      <c r="A78" s="19"/>
      <c r="B78" s="738" t="s">
        <v>180</v>
      </c>
      <c r="C78" s="738"/>
      <c r="D78" s="738"/>
      <c r="E78" s="738"/>
      <c r="F78" s="738"/>
      <c r="G78" s="738"/>
      <c r="H78" s="738"/>
      <c r="I78" s="19"/>
      <c r="J78" s="19"/>
      <c r="K78" s="19"/>
      <c r="L78" s="19"/>
      <c r="M78" s="19"/>
      <c r="N78" s="558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5.75">
      <c r="A79" s="19"/>
      <c r="B79" s="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558"/>
      <c r="O79" s="19"/>
      <c r="P79" s="19"/>
      <c r="Q79" s="19"/>
      <c r="R79" s="19"/>
      <c r="S79" s="19"/>
      <c r="T79" s="19"/>
      <c r="U79" s="19"/>
      <c r="V79" s="19"/>
      <c r="W79" s="19"/>
    </row>
  </sheetData>
  <sheetProtection/>
  <mergeCells count="39">
    <mergeCell ref="A5:W5"/>
    <mergeCell ref="A6:B6"/>
    <mergeCell ref="A7:B7"/>
    <mergeCell ref="S9:W9"/>
    <mergeCell ref="A13:A16"/>
    <mergeCell ref="B13:B16"/>
    <mergeCell ref="C13:C16"/>
    <mergeCell ref="D13:M13"/>
    <mergeCell ref="N13:N16"/>
    <mergeCell ref="O13:R13"/>
    <mergeCell ref="S13:V13"/>
    <mergeCell ref="W13:W16"/>
    <mergeCell ref="D14:E14"/>
    <mergeCell ref="F14:G14"/>
    <mergeCell ref="H14:I14"/>
    <mergeCell ref="J14:K14"/>
    <mergeCell ref="L14:M14"/>
    <mergeCell ref="O14:O16"/>
    <mergeCell ref="P14:P16"/>
    <mergeCell ref="Q14:R14"/>
    <mergeCell ref="S15:T15"/>
    <mergeCell ref="U15:V15"/>
    <mergeCell ref="B74:D74"/>
    <mergeCell ref="S14:V14"/>
    <mergeCell ref="D15:D16"/>
    <mergeCell ref="E15:E16"/>
    <mergeCell ref="F15:F16"/>
    <mergeCell ref="G15:G16"/>
    <mergeCell ref="H15:H16"/>
    <mergeCell ref="I15:I16"/>
    <mergeCell ref="B75:F75"/>
    <mergeCell ref="B76:F76"/>
    <mergeCell ref="B78:H78"/>
    <mergeCell ref="M15:M16"/>
    <mergeCell ref="Q15:Q16"/>
    <mergeCell ref="R15:R16"/>
    <mergeCell ref="J15:J16"/>
    <mergeCell ref="K15:K16"/>
    <mergeCell ref="L15:L1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zoomScalePageLayoutView="0" workbookViewId="0" topLeftCell="A1">
      <selection activeCell="W45" sqref="W45"/>
    </sheetView>
  </sheetViews>
  <sheetFormatPr defaultColWidth="9.00390625" defaultRowHeight="15.75"/>
  <cols>
    <col min="1" max="1" width="6.75390625" style="0" customWidth="1"/>
    <col min="2" max="2" width="36.375" style="0" customWidth="1"/>
    <col min="3" max="3" width="7.25390625" style="0" customWidth="1"/>
    <col min="4" max="4" width="7.125" style="0" customWidth="1"/>
    <col min="5" max="5" width="7.00390625" style="0" customWidth="1"/>
    <col min="6" max="6" width="6.875" style="0" customWidth="1"/>
    <col min="7" max="7" width="7.375" style="0" customWidth="1"/>
    <col min="8" max="11" width="7.125" style="0" customWidth="1"/>
    <col min="12" max="12" width="6.50390625" style="0" customWidth="1"/>
    <col min="13" max="13" width="6.625" style="0" customWidth="1"/>
    <col min="14" max="14" width="7.125" style="0" customWidth="1"/>
    <col min="15" max="15" width="6.375" style="0" customWidth="1"/>
    <col min="16" max="16" width="6.50390625" style="0" customWidth="1"/>
    <col min="17" max="17" width="7.125" style="0" customWidth="1"/>
    <col min="18" max="18" width="6.75390625" style="0" customWidth="1"/>
    <col min="19" max="19" width="6.875" style="0" customWidth="1"/>
    <col min="20" max="20" width="7.00390625" style="0" customWidth="1"/>
    <col min="21" max="21" width="6.50390625" style="0" customWidth="1"/>
    <col min="22" max="22" width="6.625" style="0" customWidth="1"/>
    <col min="23" max="23" width="7.50390625" style="0" customWidth="1"/>
    <col min="24" max="24" width="6.25390625" style="0" customWidth="1"/>
    <col min="25" max="25" width="6.50390625" style="0" customWidth="1"/>
    <col min="26" max="26" width="6.75390625" style="0" customWidth="1"/>
    <col min="27" max="27" width="6.00390625" style="0" customWidth="1"/>
    <col min="28" max="28" width="6.125" style="0" customWidth="1"/>
    <col min="29" max="29" width="6.875" style="0" customWidth="1"/>
    <col min="30" max="30" width="6.75390625" style="0" customWidth="1"/>
    <col min="31" max="32" width="7.00390625" style="0" customWidth="1"/>
    <col min="33" max="33" width="8.375" style="0" customWidth="1"/>
  </cols>
  <sheetData>
    <row r="1" spans="1:3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07" t="s">
        <v>39</v>
      </c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808"/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07" t="s">
        <v>43</v>
      </c>
      <c r="AF3" s="807"/>
      <c r="AG3" s="807"/>
    </row>
    <row r="4" spans="1:33" ht="13.5" customHeight="1">
      <c r="A4" s="808"/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07" t="s">
        <v>213</v>
      </c>
      <c r="AC4" s="807"/>
      <c r="AD4" s="807"/>
      <c r="AE4" s="807"/>
      <c r="AF4" s="807"/>
      <c r="AG4" s="807"/>
    </row>
    <row r="5" spans="1:33" ht="13.5" customHeight="1">
      <c r="A5" s="808"/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807" t="s">
        <v>350</v>
      </c>
      <c r="AC5" s="807"/>
      <c r="AD5" s="807"/>
      <c r="AE5" s="807"/>
      <c r="AF5" s="807"/>
      <c r="AG5" s="807"/>
    </row>
    <row r="6" spans="1:33" ht="13.5" customHeight="1">
      <c r="A6" s="808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807" t="s">
        <v>349</v>
      </c>
      <c r="AD6" s="807"/>
      <c r="AE6" s="807"/>
      <c r="AF6" s="807"/>
      <c r="AG6" s="807"/>
    </row>
    <row r="7" spans="1:33" ht="13.5" customHeight="1">
      <c r="A7" s="808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07" t="s">
        <v>342</v>
      </c>
      <c r="AD7" s="807"/>
      <c r="AE7" s="807"/>
      <c r="AF7" s="807"/>
      <c r="AG7" s="807"/>
    </row>
    <row r="8" spans="1:33" ht="13.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1" t="s">
        <v>177</v>
      </c>
    </row>
    <row r="9" spans="1:33" ht="13.5" customHeight="1">
      <c r="A9" s="809" t="s">
        <v>343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</row>
    <row r="10" spans="1:33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3.5" customHeight="1">
      <c r="A11" s="810" t="s">
        <v>348</v>
      </c>
      <c r="B11" s="810"/>
      <c r="C11" s="810"/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810"/>
      <c r="S11" s="810"/>
      <c r="T11" s="810"/>
      <c r="U11" s="810"/>
      <c r="V11" s="810"/>
      <c r="W11" s="810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6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3.5" customHeight="1">
      <c r="A13" s="811" t="s">
        <v>82</v>
      </c>
      <c r="B13" s="814" t="s">
        <v>95</v>
      </c>
      <c r="C13" s="817" t="s">
        <v>219</v>
      </c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9"/>
      <c r="AG13" s="820" t="s">
        <v>220</v>
      </c>
    </row>
    <row r="14" spans="1:33" ht="13.5" customHeight="1">
      <c r="A14" s="812"/>
      <c r="B14" s="815"/>
      <c r="C14" s="822" t="s">
        <v>293</v>
      </c>
      <c r="D14" s="823"/>
      <c r="E14" s="824"/>
      <c r="F14" s="822" t="s">
        <v>41</v>
      </c>
      <c r="G14" s="823"/>
      <c r="H14" s="824"/>
      <c r="I14" s="822" t="s">
        <v>42</v>
      </c>
      <c r="J14" s="823"/>
      <c r="K14" s="824"/>
      <c r="L14" s="822" t="s">
        <v>1</v>
      </c>
      <c r="M14" s="823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3"/>
      <c r="Y14" s="823"/>
      <c r="Z14" s="824"/>
      <c r="AA14" s="822" t="s">
        <v>2</v>
      </c>
      <c r="AB14" s="823"/>
      <c r="AC14" s="824"/>
      <c r="AD14" s="822" t="s">
        <v>99</v>
      </c>
      <c r="AE14" s="823"/>
      <c r="AF14" s="824"/>
      <c r="AG14" s="821"/>
    </row>
    <row r="15" spans="1:33" ht="13.5" customHeight="1">
      <c r="A15" s="812"/>
      <c r="B15" s="815"/>
      <c r="C15" s="825" t="s">
        <v>44</v>
      </c>
      <c r="D15" s="825" t="s">
        <v>45</v>
      </c>
      <c r="E15" s="825" t="s">
        <v>218</v>
      </c>
      <c r="F15" s="825" t="s">
        <v>44</v>
      </c>
      <c r="G15" s="825" t="s">
        <v>45</v>
      </c>
      <c r="H15" s="825" t="s">
        <v>218</v>
      </c>
      <c r="I15" s="825" t="s">
        <v>44</v>
      </c>
      <c r="J15" s="825" t="s">
        <v>45</v>
      </c>
      <c r="K15" s="825" t="s">
        <v>218</v>
      </c>
      <c r="L15" s="822" t="s">
        <v>214</v>
      </c>
      <c r="M15" s="823"/>
      <c r="N15" s="824"/>
      <c r="O15" s="822" t="s">
        <v>215</v>
      </c>
      <c r="P15" s="823"/>
      <c r="Q15" s="824"/>
      <c r="R15" s="822" t="s">
        <v>216</v>
      </c>
      <c r="S15" s="823"/>
      <c r="T15" s="824"/>
      <c r="U15" s="822" t="s">
        <v>217</v>
      </c>
      <c r="V15" s="823"/>
      <c r="W15" s="824"/>
      <c r="X15" s="822" t="s">
        <v>99</v>
      </c>
      <c r="Y15" s="823"/>
      <c r="Z15" s="824"/>
      <c r="AA15" s="825" t="s">
        <v>44</v>
      </c>
      <c r="AB15" s="825" t="s">
        <v>45</v>
      </c>
      <c r="AC15" s="825" t="s">
        <v>218</v>
      </c>
      <c r="AD15" s="825" t="s">
        <v>44</v>
      </c>
      <c r="AE15" s="825" t="s">
        <v>45</v>
      </c>
      <c r="AF15" s="827" t="s">
        <v>218</v>
      </c>
      <c r="AG15" s="821"/>
    </row>
    <row r="16" spans="1:33" ht="13.5" customHeight="1">
      <c r="A16" s="813"/>
      <c r="B16" s="816"/>
      <c r="C16" s="826"/>
      <c r="D16" s="826"/>
      <c r="E16" s="826"/>
      <c r="F16" s="826"/>
      <c r="G16" s="826"/>
      <c r="H16" s="826"/>
      <c r="I16" s="826"/>
      <c r="J16" s="826"/>
      <c r="K16" s="826"/>
      <c r="L16" s="126" t="s">
        <v>44</v>
      </c>
      <c r="M16" s="126" t="s">
        <v>45</v>
      </c>
      <c r="N16" s="126" t="s">
        <v>218</v>
      </c>
      <c r="O16" s="126" t="s">
        <v>44</v>
      </c>
      <c r="P16" s="126" t="s">
        <v>45</v>
      </c>
      <c r="Q16" s="126" t="s">
        <v>218</v>
      </c>
      <c r="R16" s="126" t="s">
        <v>44</v>
      </c>
      <c r="S16" s="126" t="s">
        <v>45</v>
      </c>
      <c r="T16" s="126" t="s">
        <v>218</v>
      </c>
      <c r="U16" s="126" t="s">
        <v>44</v>
      </c>
      <c r="V16" s="126" t="s">
        <v>45</v>
      </c>
      <c r="W16" s="126" t="s">
        <v>218</v>
      </c>
      <c r="X16" s="126" t="s">
        <v>44</v>
      </c>
      <c r="Y16" s="126" t="s">
        <v>45</v>
      </c>
      <c r="Z16" s="126" t="s">
        <v>218</v>
      </c>
      <c r="AA16" s="826"/>
      <c r="AB16" s="826"/>
      <c r="AC16" s="826"/>
      <c r="AD16" s="826"/>
      <c r="AE16" s="826"/>
      <c r="AF16" s="828"/>
      <c r="AG16" s="821"/>
    </row>
    <row r="17" spans="1:33" ht="13.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</row>
    <row r="18" spans="1:33" ht="13.5" customHeight="1">
      <c r="A18" s="452"/>
      <c r="B18" s="131" t="s">
        <v>294</v>
      </c>
      <c r="C18" s="453">
        <f aca="true" t="shared" si="0" ref="C18:AF18">C19+C58+C77+C79</f>
        <v>0.27</v>
      </c>
      <c r="D18" s="453">
        <f t="shared" si="0"/>
        <v>0</v>
      </c>
      <c r="E18" s="453">
        <f t="shared" si="0"/>
        <v>0.082</v>
      </c>
      <c r="F18" s="453">
        <f t="shared" si="0"/>
        <v>1.9</v>
      </c>
      <c r="G18" s="453">
        <f t="shared" si="0"/>
        <v>0</v>
      </c>
      <c r="H18" s="453">
        <f t="shared" si="0"/>
        <v>3.89365</v>
      </c>
      <c r="I18" s="453">
        <f t="shared" si="0"/>
        <v>0.24000000000000002</v>
      </c>
      <c r="J18" s="453">
        <f t="shared" si="0"/>
        <v>1.05</v>
      </c>
      <c r="K18" s="453">
        <f t="shared" si="0"/>
        <v>2.9470252765999994</v>
      </c>
      <c r="L18" s="453">
        <f t="shared" si="0"/>
        <v>0</v>
      </c>
      <c r="M18" s="453">
        <f t="shared" si="0"/>
        <v>0</v>
      </c>
      <c r="N18" s="453">
        <f t="shared" si="0"/>
        <v>0.27217554</v>
      </c>
      <c r="O18" s="453">
        <f t="shared" si="0"/>
        <v>0</v>
      </c>
      <c r="P18" s="453">
        <f t="shared" si="0"/>
        <v>0</v>
      </c>
      <c r="Q18" s="453">
        <f t="shared" si="0"/>
        <v>0.27217554</v>
      </c>
      <c r="R18" s="453">
        <f t="shared" si="0"/>
        <v>0.847</v>
      </c>
      <c r="S18" s="453">
        <f t="shared" si="0"/>
        <v>0</v>
      </c>
      <c r="T18" s="453">
        <f t="shared" si="0"/>
        <v>0.7219954216</v>
      </c>
      <c r="U18" s="453">
        <f t="shared" si="0"/>
        <v>3.817</v>
      </c>
      <c r="V18" s="453">
        <f t="shared" si="0"/>
        <v>0.25</v>
      </c>
      <c r="W18" s="453">
        <f t="shared" si="0"/>
        <v>21.531861219000003</v>
      </c>
      <c r="X18" s="453">
        <f t="shared" si="0"/>
        <v>4.664</v>
      </c>
      <c r="Y18" s="453">
        <f t="shared" si="0"/>
        <v>0.25</v>
      </c>
      <c r="Z18" s="453">
        <f t="shared" si="0"/>
        <v>22.7982077206</v>
      </c>
      <c r="AA18" s="453">
        <f t="shared" si="0"/>
        <v>4.41</v>
      </c>
      <c r="AB18" s="453">
        <f t="shared" si="0"/>
        <v>0.75</v>
      </c>
      <c r="AC18" s="453">
        <f t="shared" si="0"/>
        <v>22.428</v>
      </c>
      <c r="AD18" s="453">
        <f t="shared" si="0"/>
        <v>11.484</v>
      </c>
      <c r="AE18" s="453">
        <f t="shared" si="0"/>
        <v>2.05</v>
      </c>
      <c r="AF18" s="453">
        <f t="shared" si="0"/>
        <v>52.1488829972</v>
      </c>
      <c r="AG18" s="454"/>
    </row>
    <row r="19" spans="1:33" ht="13.5" customHeight="1">
      <c r="A19" s="455" t="s">
        <v>72</v>
      </c>
      <c r="B19" s="456" t="s">
        <v>199</v>
      </c>
      <c r="C19" s="457">
        <f>C20</f>
        <v>0.27</v>
      </c>
      <c r="D19" s="457">
        <f aca="true" t="shared" si="1" ref="D19:AF19">D20</f>
        <v>0</v>
      </c>
      <c r="E19" s="457">
        <f t="shared" si="1"/>
        <v>0.082</v>
      </c>
      <c r="F19" s="457">
        <f t="shared" si="1"/>
        <v>1.9</v>
      </c>
      <c r="G19" s="457">
        <f t="shared" si="1"/>
        <v>0</v>
      </c>
      <c r="H19" s="457">
        <f t="shared" si="1"/>
        <v>3.89365</v>
      </c>
      <c r="I19" s="457">
        <f t="shared" si="1"/>
        <v>0</v>
      </c>
      <c r="J19" s="457">
        <f t="shared" si="1"/>
        <v>0</v>
      </c>
      <c r="K19" s="457">
        <f t="shared" si="1"/>
        <v>2.3960252765999996</v>
      </c>
      <c r="L19" s="457">
        <f t="shared" si="1"/>
        <v>0</v>
      </c>
      <c r="M19" s="457">
        <f t="shared" si="1"/>
        <v>0</v>
      </c>
      <c r="N19" s="457">
        <f t="shared" si="1"/>
        <v>0.27217554</v>
      </c>
      <c r="O19" s="457">
        <f t="shared" si="1"/>
        <v>0</v>
      </c>
      <c r="P19" s="457">
        <f t="shared" si="1"/>
        <v>0</v>
      </c>
      <c r="Q19" s="457">
        <f t="shared" si="1"/>
        <v>0.27217554</v>
      </c>
      <c r="R19" s="457">
        <f t="shared" si="1"/>
        <v>0</v>
      </c>
      <c r="S19" s="457">
        <f t="shared" si="1"/>
        <v>0</v>
      </c>
      <c r="T19" s="457">
        <f t="shared" si="1"/>
        <v>0.32903954</v>
      </c>
      <c r="U19" s="457">
        <f t="shared" si="1"/>
        <v>3.5170000000000003</v>
      </c>
      <c r="V19" s="457">
        <f t="shared" si="1"/>
        <v>0</v>
      </c>
      <c r="W19" s="457">
        <f t="shared" si="1"/>
        <v>19.068021219000002</v>
      </c>
      <c r="X19" s="457">
        <f t="shared" si="1"/>
        <v>3.5170000000000003</v>
      </c>
      <c r="Y19" s="457">
        <f t="shared" si="1"/>
        <v>0</v>
      </c>
      <c r="Z19" s="457">
        <f t="shared" si="1"/>
        <v>19.941411839</v>
      </c>
      <c r="AA19" s="457">
        <f t="shared" si="1"/>
        <v>0</v>
      </c>
      <c r="AB19" s="457">
        <f t="shared" si="1"/>
        <v>0.25</v>
      </c>
      <c r="AC19" s="457">
        <f t="shared" si="1"/>
        <v>13.284</v>
      </c>
      <c r="AD19" s="457">
        <f t="shared" si="1"/>
        <v>5.687</v>
      </c>
      <c r="AE19" s="457">
        <f t="shared" si="1"/>
        <v>0.25</v>
      </c>
      <c r="AF19" s="457">
        <f t="shared" si="1"/>
        <v>39.597087115600004</v>
      </c>
      <c r="AG19" s="458"/>
    </row>
    <row r="20" spans="1:33" s="177" customFormat="1" ht="13.5" customHeight="1">
      <c r="A20" s="459" t="s">
        <v>73</v>
      </c>
      <c r="B20" s="133" t="s">
        <v>200</v>
      </c>
      <c r="C20" s="460">
        <f>C21+C46+C48</f>
        <v>0.27</v>
      </c>
      <c r="D20" s="460">
        <f aca="true" t="shared" si="2" ref="D20:AF20">D21+D46+D48</f>
        <v>0</v>
      </c>
      <c r="E20" s="460">
        <f t="shared" si="2"/>
        <v>0.082</v>
      </c>
      <c r="F20" s="460">
        <f t="shared" si="2"/>
        <v>1.9</v>
      </c>
      <c r="G20" s="460">
        <f t="shared" si="2"/>
        <v>0</v>
      </c>
      <c r="H20" s="460">
        <f t="shared" si="2"/>
        <v>3.89365</v>
      </c>
      <c r="I20" s="460">
        <f t="shared" si="2"/>
        <v>0</v>
      </c>
      <c r="J20" s="460">
        <f t="shared" si="2"/>
        <v>0</v>
      </c>
      <c r="K20" s="460">
        <f t="shared" si="2"/>
        <v>2.3960252765999996</v>
      </c>
      <c r="L20" s="460">
        <f t="shared" si="2"/>
        <v>0</v>
      </c>
      <c r="M20" s="460">
        <f t="shared" si="2"/>
        <v>0</v>
      </c>
      <c r="N20" s="460">
        <f t="shared" si="2"/>
        <v>0.27217554</v>
      </c>
      <c r="O20" s="460">
        <f t="shared" si="2"/>
        <v>0</v>
      </c>
      <c r="P20" s="460">
        <f t="shared" si="2"/>
        <v>0</v>
      </c>
      <c r="Q20" s="460">
        <f t="shared" si="2"/>
        <v>0.27217554</v>
      </c>
      <c r="R20" s="460">
        <f t="shared" si="2"/>
        <v>0</v>
      </c>
      <c r="S20" s="460">
        <f t="shared" si="2"/>
        <v>0</v>
      </c>
      <c r="T20" s="460">
        <f t="shared" si="2"/>
        <v>0.32903954</v>
      </c>
      <c r="U20" s="460">
        <f t="shared" si="2"/>
        <v>3.5170000000000003</v>
      </c>
      <c r="V20" s="460">
        <f t="shared" si="2"/>
        <v>0</v>
      </c>
      <c r="W20" s="460">
        <f t="shared" si="2"/>
        <v>19.068021219000002</v>
      </c>
      <c r="X20" s="460">
        <f t="shared" si="2"/>
        <v>3.5170000000000003</v>
      </c>
      <c r="Y20" s="460">
        <f t="shared" si="2"/>
        <v>0</v>
      </c>
      <c r="Z20" s="460">
        <f t="shared" si="2"/>
        <v>19.941411839</v>
      </c>
      <c r="AA20" s="460">
        <f t="shared" si="2"/>
        <v>0</v>
      </c>
      <c r="AB20" s="460">
        <f t="shared" si="2"/>
        <v>0.25</v>
      </c>
      <c r="AC20" s="460">
        <f t="shared" si="2"/>
        <v>13.284</v>
      </c>
      <c r="AD20" s="460">
        <f t="shared" si="2"/>
        <v>5.687</v>
      </c>
      <c r="AE20" s="460">
        <f t="shared" si="2"/>
        <v>0.25</v>
      </c>
      <c r="AF20" s="460">
        <f t="shared" si="2"/>
        <v>39.597087115600004</v>
      </c>
      <c r="AG20" s="461"/>
    </row>
    <row r="21" spans="1:33" ht="12.75" customHeight="1">
      <c r="A21" s="132" t="s">
        <v>87</v>
      </c>
      <c r="B21" s="133" t="s">
        <v>201</v>
      </c>
      <c r="C21" s="462">
        <f aca="true" t="shared" si="3" ref="C21:AF21">C22+C31</f>
        <v>0.27</v>
      </c>
      <c r="D21" s="462">
        <f t="shared" si="3"/>
        <v>0</v>
      </c>
      <c r="E21" s="462">
        <f t="shared" si="3"/>
        <v>0.082</v>
      </c>
      <c r="F21" s="462">
        <f t="shared" si="3"/>
        <v>1.9</v>
      </c>
      <c r="G21" s="462">
        <f t="shared" si="3"/>
        <v>0</v>
      </c>
      <c r="H21" s="462">
        <f t="shared" si="3"/>
        <v>2.85765</v>
      </c>
      <c r="I21" s="462">
        <f t="shared" si="3"/>
        <v>0</v>
      </c>
      <c r="J21" s="462">
        <f t="shared" si="3"/>
        <v>0</v>
      </c>
      <c r="K21" s="462">
        <f t="shared" si="3"/>
        <v>1.3131327</v>
      </c>
      <c r="L21" s="462">
        <f t="shared" si="3"/>
        <v>0</v>
      </c>
      <c r="M21" s="462">
        <f t="shared" si="3"/>
        <v>0</v>
      </c>
      <c r="N21" s="462">
        <f t="shared" si="3"/>
        <v>0</v>
      </c>
      <c r="O21" s="462">
        <f t="shared" si="3"/>
        <v>0</v>
      </c>
      <c r="P21" s="462">
        <f t="shared" si="3"/>
        <v>0</v>
      </c>
      <c r="Q21" s="462">
        <f t="shared" si="3"/>
        <v>0</v>
      </c>
      <c r="R21" s="462">
        <f t="shared" si="3"/>
        <v>0</v>
      </c>
      <c r="S21" s="462">
        <f t="shared" si="3"/>
        <v>0</v>
      </c>
      <c r="T21" s="462">
        <f t="shared" si="3"/>
        <v>0.056864</v>
      </c>
      <c r="U21" s="462">
        <f t="shared" si="3"/>
        <v>3.5170000000000003</v>
      </c>
      <c r="V21" s="462">
        <f t="shared" si="3"/>
        <v>0</v>
      </c>
      <c r="W21" s="462">
        <f t="shared" si="3"/>
        <v>18.795845679000003</v>
      </c>
      <c r="X21" s="462">
        <f t="shared" si="3"/>
        <v>3.5170000000000003</v>
      </c>
      <c r="Y21" s="462">
        <f t="shared" si="3"/>
        <v>0</v>
      </c>
      <c r="Z21" s="462">
        <f t="shared" si="3"/>
        <v>18.852709679</v>
      </c>
      <c r="AA21" s="462">
        <f t="shared" si="3"/>
        <v>0</v>
      </c>
      <c r="AB21" s="462">
        <f t="shared" si="3"/>
        <v>0.25</v>
      </c>
      <c r="AC21" s="462">
        <f t="shared" si="3"/>
        <v>11.608</v>
      </c>
      <c r="AD21" s="462">
        <f t="shared" si="3"/>
        <v>5.687</v>
      </c>
      <c r="AE21" s="462">
        <f t="shared" si="3"/>
        <v>0.25</v>
      </c>
      <c r="AF21" s="462">
        <f t="shared" si="3"/>
        <v>34.713492379</v>
      </c>
      <c r="AG21" s="463"/>
    </row>
    <row r="22" spans="1:33" ht="12.75" customHeight="1">
      <c r="A22" s="132" t="s">
        <v>344</v>
      </c>
      <c r="B22" s="133" t="s">
        <v>202</v>
      </c>
      <c r="C22" s="462">
        <f>C23+C26</f>
        <v>0.27</v>
      </c>
      <c r="D22" s="462">
        <f aca="true" t="shared" si="4" ref="D22:AF22">D23+D26</f>
        <v>0</v>
      </c>
      <c r="E22" s="462">
        <f t="shared" si="4"/>
        <v>0.082</v>
      </c>
      <c r="F22" s="462">
        <f t="shared" si="4"/>
        <v>1.9</v>
      </c>
      <c r="G22" s="462">
        <f t="shared" si="4"/>
        <v>0</v>
      </c>
      <c r="H22" s="462">
        <f t="shared" si="4"/>
        <v>2.247</v>
      </c>
      <c r="I22" s="462">
        <f t="shared" si="4"/>
        <v>0</v>
      </c>
      <c r="J22" s="462">
        <f t="shared" si="4"/>
        <v>0</v>
      </c>
      <c r="K22" s="462">
        <f t="shared" si="4"/>
        <v>0</v>
      </c>
      <c r="L22" s="462">
        <f t="shared" si="4"/>
        <v>0</v>
      </c>
      <c r="M22" s="462">
        <f t="shared" si="4"/>
        <v>0</v>
      </c>
      <c r="N22" s="462">
        <f t="shared" si="4"/>
        <v>0</v>
      </c>
      <c r="O22" s="462">
        <f t="shared" si="4"/>
        <v>0</v>
      </c>
      <c r="P22" s="462">
        <f t="shared" si="4"/>
        <v>0</v>
      </c>
      <c r="Q22" s="462">
        <f t="shared" si="4"/>
        <v>0</v>
      </c>
      <c r="R22" s="462">
        <f t="shared" si="4"/>
        <v>0</v>
      </c>
      <c r="S22" s="462">
        <f t="shared" si="4"/>
        <v>0</v>
      </c>
      <c r="T22" s="462">
        <f t="shared" si="4"/>
        <v>0.056864</v>
      </c>
      <c r="U22" s="462">
        <f t="shared" si="4"/>
        <v>3.5170000000000003</v>
      </c>
      <c r="V22" s="462">
        <f t="shared" si="4"/>
        <v>0</v>
      </c>
      <c r="W22" s="462">
        <f t="shared" si="4"/>
        <v>7.212166</v>
      </c>
      <c r="X22" s="462">
        <f t="shared" si="4"/>
        <v>3.5170000000000003</v>
      </c>
      <c r="Y22" s="462">
        <f t="shared" si="4"/>
        <v>0</v>
      </c>
      <c r="Z22" s="462">
        <f t="shared" si="4"/>
        <v>7.269030000000001</v>
      </c>
      <c r="AA22" s="462">
        <f t="shared" si="4"/>
        <v>0</v>
      </c>
      <c r="AB22" s="462">
        <f t="shared" si="4"/>
        <v>0</v>
      </c>
      <c r="AC22" s="462">
        <f t="shared" si="4"/>
        <v>0</v>
      </c>
      <c r="AD22" s="462">
        <f t="shared" si="4"/>
        <v>5.687</v>
      </c>
      <c r="AE22" s="462">
        <f t="shared" si="4"/>
        <v>0</v>
      </c>
      <c r="AF22" s="462">
        <f t="shared" si="4"/>
        <v>9.59803</v>
      </c>
      <c r="AG22" s="463"/>
    </row>
    <row r="23" spans="1:33" ht="12.75" customHeight="1">
      <c r="A23" s="134" t="s">
        <v>345</v>
      </c>
      <c r="B23" s="135" t="s">
        <v>203</v>
      </c>
      <c r="C23" s="464">
        <f>C24</f>
        <v>0</v>
      </c>
      <c r="D23" s="464">
        <f aca="true" t="shared" si="5" ref="D23:AF24">D24</f>
        <v>0</v>
      </c>
      <c r="E23" s="464">
        <f t="shared" si="5"/>
        <v>0</v>
      </c>
      <c r="F23" s="464">
        <f t="shared" si="5"/>
        <v>0.5</v>
      </c>
      <c r="G23" s="464">
        <f t="shared" si="5"/>
        <v>0</v>
      </c>
      <c r="H23" s="464">
        <f t="shared" si="5"/>
        <v>1.697</v>
      </c>
      <c r="I23" s="464">
        <f t="shared" si="5"/>
        <v>0</v>
      </c>
      <c r="J23" s="464">
        <f t="shared" si="5"/>
        <v>0</v>
      </c>
      <c r="K23" s="464">
        <f t="shared" si="5"/>
        <v>0</v>
      </c>
      <c r="L23" s="464">
        <f t="shared" si="5"/>
        <v>0</v>
      </c>
      <c r="M23" s="464">
        <f t="shared" si="5"/>
        <v>0</v>
      </c>
      <c r="N23" s="464">
        <f t="shared" si="5"/>
        <v>0</v>
      </c>
      <c r="O23" s="464">
        <f t="shared" si="5"/>
        <v>0</v>
      </c>
      <c r="P23" s="464">
        <f t="shared" si="5"/>
        <v>0</v>
      </c>
      <c r="Q23" s="464">
        <f t="shared" si="5"/>
        <v>0</v>
      </c>
      <c r="R23" s="464">
        <f t="shared" si="5"/>
        <v>0</v>
      </c>
      <c r="S23" s="464">
        <f t="shared" si="5"/>
        <v>0</v>
      </c>
      <c r="T23" s="464">
        <f t="shared" si="5"/>
        <v>0</v>
      </c>
      <c r="U23" s="464">
        <f t="shared" si="5"/>
        <v>1.6</v>
      </c>
      <c r="V23" s="464">
        <f t="shared" si="5"/>
        <v>0</v>
      </c>
      <c r="W23" s="464">
        <f t="shared" si="5"/>
        <v>2.653</v>
      </c>
      <c r="X23" s="464">
        <f t="shared" si="5"/>
        <v>1.6</v>
      </c>
      <c r="Y23" s="464">
        <f t="shared" si="5"/>
        <v>0</v>
      </c>
      <c r="Z23" s="464">
        <f t="shared" si="5"/>
        <v>2.653</v>
      </c>
      <c r="AA23" s="464">
        <f t="shared" si="5"/>
        <v>0</v>
      </c>
      <c r="AB23" s="464">
        <f t="shared" si="5"/>
        <v>0</v>
      </c>
      <c r="AC23" s="464">
        <f t="shared" si="5"/>
        <v>0</v>
      </c>
      <c r="AD23" s="464">
        <f t="shared" si="5"/>
        <v>2.1</v>
      </c>
      <c r="AE23" s="464">
        <f t="shared" si="5"/>
        <v>0</v>
      </c>
      <c r="AF23" s="464">
        <f t="shared" si="5"/>
        <v>4.35</v>
      </c>
      <c r="AG23" s="130"/>
    </row>
    <row r="24" spans="1:33" ht="12.75" customHeight="1">
      <c r="A24" s="134"/>
      <c r="B24" s="135" t="s">
        <v>204</v>
      </c>
      <c r="C24" s="464">
        <f>C25</f>
        <v>0</v>
      </c>
      <c r="D24" s="464">
        <f t="shared" si="5"/>
        <v>0</v>
      </c>
      <c r="E24" s="464">
        <f t="shared" si="5"/>
        <v>0</v>
      </c>
      <c r="F24" s="464">
        <f t="shared" si="5"/>
        <v>0.5</v>
      </c>
      <c r="G24" s="464">
        <f t="shared" si="5"/>
        <v>0</v>
      </c>
      <c r="H24" s="464">
        <f t="shared" si="5"/>
        <v>1.697</v>
      </c>
      <c r="I24" s="464">
        <f t="shared" si="5"/>
        <v>0</v>
      </c>
      <c r="J24" s="464">
        <f t="shared" si="5"/>
        <v>0</v>
      </c>
      <c r="K24" s="464">
        <f t="shared" si="5"/>
        <v>0</v>
      </c>
      <c r="L24" s="464">
        <f t="shared" si="5"/>
        <v>0</v>
      </c>
      <c r="M24" s="464">
        <f t="shared" si="5"/>
        <v>0</v>
      </c>
      <c r="N24" s="464">
        <f t="shared" si="5"/>
        <v>0</v>
      </c>
      <c r="O24" s="464">
        <f t="shared" si="5"/>
        <v>0</v>
      </c>
      <c r="P24" s="464">
        <f t="shared" si="5"/>
        <v>0</v>
      </c>
      <c r="Q24" s="464">
        <f t="shared" si="5"/>
        <v>0</v>
      </c>
      <c r="R24" s="464">
        <f t="shared" si="5"/>
        <v>0</v>
      </c>
      <c r="S24" s="464">
        <f t="shared" si="5"/>
        <v>0</v>
      </c>
      <c r="T24" s="464">
        <f t="shared" si="5"/>
        <v>0</v>
      </c>
      <c r="U24" s="464">
        <f t="shared" si="5"/>
        <v>1.6</v>
      </c>
      <c r="V24" s="464">
        <f t="shared" si="5"/>
        <v>0</v>
      </c>
      <c r="W24" s="464">
        <f t="shared" si="5"/>
        <v>2.653</v>
      </c>
      <c r="X24" s="464">
        <f t="shared" si="5"/>
        <v>1.6</v>
      </c>
      <c r="Y24" s="464">
        <f t="shared" si="5"/>
        <v>0</v>
      </c>
      <c r="Z24" s="464">
        <f t="shared" si="5"/>
        <v>2.653</v>
      </c>
      <c r="AA24" s="464">
        <f t="shared" si="5"/>
        <v>0</v>
      </c>
      <c r="AB24" s="464">
        <f t="shared" si="5"/>
        <v>0</v>
      </c>
      <c r="AC24" s="464">
        <f t="shared" si="5"/>
        <v>0</v>
      </c>
      <c r="AD24" s="464">
        <f t="shared" si="5"/>
        <v>2.1</v>
      </c>
      <c r="AE24" s="464">
        <f t="shared" si="5"/>
        <v>0</v>
      </c>
      <c r="AF24" s="464">
        <f t="shared" si="5"/>
        <v>4.35</v>
      </c>
      <c r="AG24" s="130"/>
    </row>
    <row r="25" spans="1:33" s="177" customFormat="1" ht="28.5" customHeight="1">
      <c r="A25" s="178" t="s">
        <v>296</v>
      </c>
      <c r="B25" s="179" t="s">
        <v>35</v>
      </c>
      <c r="C25" s="465">
        <v>0</v>
      </c>
      <c r="D25" s="465">
        <v>0</v>
      </c>
      <c r="E25" s="465">
        <v>0</v>
      </c>
      <c r="F25" s="465">
        <v>0.5</v>
      </c>
      <c r="G25" s="465">
        <v>0</v>
      </c>
      <c r="H25" s="179">
        <v>1.697</v>
      </c>
      <c r="I25" s="465">
        <v>0</v>
      </c>
      <c r="J25" s="465">
        <v>0</v>
      </c>
      <c r="K25" s="465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1.6</v>
      </c>
      <c r="V25" s="229">
        <v>0</v>
      </c>
      <c r="W25" s="229">
        <v>2.653</v>
      </c>
      <c r="X25" s="229">
        <f>L25+O25+R25+U25</f>
        <v>1.6</v>
      </c>
      <c r="Y25" s="229">
        <f>M25+P25+S25+V25</f>
        <v>0</v>
      </c>
      <c r="Z25" s="229">
        <f>N25+Q25+T25+W25</f>
        <v>2.653</v>
      </c>
      <c r="AA25" s="229">
        <v>0</v>
      </c>
      <c r="AB25" s="229">
        <v>0</v>
      </c>
      <c r="AC25" s="229">
        <v>0</v>
      </c>
      <c r="AD25" s="229">
        <f>C25+F25+I25+X25+AA25</f>
        <v>2.1</v>
      </c>
      <c r="AE25" s="229">
        <f>D25+G25+J25+Y25+AB25</f>
        <v>0</v>
      </c>
      <c r="AF25" s="229">
        <f>E25+H25+K25+Z25+AC25</f>
        <v>4.35</v>
      </c>
      <c r="AG25" s="466"/>
    </row>
    <row r="26" spans="1:33" ht="12.75" customHeight="1">
      <c r="A26" s="134" t="s">
        <v>297</v>
      </c>
      <c r="B26" s="137" t="s">
        <v>206</v>
      </c>
      <c r="C26" s="464">
        <f>C27</f>
        <v>0.27</v>
      </c>
      <c r="D26" s="464">
        <f aca="true" t="shared" si="6" ref="D26:AF26">D27</f>
        <v>0</v>
      </c>
      <c r="E26" s="464">
        <f t="shared" si="6"/>
        <v>0.082</v>
      </c>
      <c r="F26" s="464">
        <f t="shared" si="6"/>
        <v>1.4</v>
      </c>
      <c r="G26" s="464">
        <f t="shared" si="6"/>
        <v>0</v>
      </c>
      <c r="H26" s="464">
        <f t="shared" si="6"/>
        <v>0.55</v>
      </c>
      <c r="I26" s="464">
        <f t="shared" si="6"/>
        <v>0</v>
      </c>
      <c r="J26" s="464">
        <f t="shared" si="6"/>
        <v>0</v>
      </c>
      <c r="K26" s="464">
        <f t="shared" si="6"/>
        <v>0</v>
      </c>
      <c r="L26" s="464">
        <f t="shared" si="6"/>
        <v>0</v>
      </c>
      <c r="M26" s="464">
        <f t="shared" si="6"/>
        <v>0</v>
      </c>
      <c r="N26" s="464">
        <f t="shared" si="6"/>
        <v>0</v>
      </c>
      <c r="O26" s="464">
        <f t="shared" si="6"/>
        <v>0</v>
      </c>
      <c r="P26" s="464">
        <f t="shared" si="6"/>
        <v>0</v>
      </c>
      <c r="Q26" s="464">
        <f t="shared" si="6"/>
        <v>0</v>
      </c>
      <c r="R26" s="464">
        <f t="shared" si="6"/>
        <v>0</v>
      </c>
      <c r="S26" s="464">
        <f t="shared" si="6"/>
        <v>0</v>
      </c>
      <c r="T26" s="464">
        <f t="shared" si="6"/>
        <v>0.056864</v>
      </c>
      <c r="U26" s="464">
        <f t="shared" si="6"/>
        <v>1.917</v>
      </c>
      <c r="V26" s="464">
        <f t="shared" si="6"/>
        <v>0</v>
      </c>
      <c r="W26" s="464">
        <f t="shared" si="6"/>
        <v>4.559166</v>
      </c>
      <c r="X26" s="464">
        <f t="shared" si="6"/>
        <v>1.917</v>
      </c>
      <c r="Y26" s="464">
        <f t="shared" si="6"/>
        <v>0</v>
      </c>
      <c r="Z26" s="464">
        <f t="shared" si="6"/>
        <v>4.61603</v>
      </c>
      <c r="AA26" s="464">
        <f t="shared" si="6"/>
        <v>0</v>
      </c>
      <c r="AB26" s="464">
        <f t="shared" si="6"/>
        <v>0</v>
      </c>
      <c r="AC26" s="464">
        <f t="shared" si="6"/>
        <v>0</v>
      </c>
      <c r="AD26" s="464">
        <f t="shared" si="6"/>
        <v>3.587</v>
      </c>
      <c r="AE26" s="464">
        <f t="shared" si="6"/>
        <v>0</v>
      </c>
      <c r="AF26" s="464">
        <f t="shared" si="6"/>
        <v>5.24803</v>
      </c>
      <c r="AG26" s="130"/>
    </row>
    <row r="27" spans="1:33" ht="12.75" customHeight="1">
      <c r="A27" s="134"/>
      <c r="B27" s="135" t="s">
        <v>207</v>
      </c>
      <c r="C27" s="464">
        <f aca="true" t="shared" si="7" ref="C27:AF27">SUM(C28:C30)</f>
        <v>0.27</v>
      </c>
      <c r="D27" s="464">
        <f t="shared" si="7"/>
        <v>0</v>
      </c>
      <c r="E27" s="464">
        <f t="shared" si="7"/>
        <v>0.082</v>
      </c>
      <c r="F27" s="464">
        <f t="shared" si="7"/>
        <v>1.4</v>
      </c>
      <c r="G27" s="464">
        <f t="shared" si="7"/>
        <v>0</v>
      </c>
      <c r="H27" s="464">
        <f t="shared" si="7"/>
        <v>0.55</v>
      </c>
      <c r="I27" s="464">
        <f t="shared" si="7"/>
        <v>0</v>
      </c>
      <c r="J27" s="464">
        <f t="shared" si="7"/>
        <v>0</v>
      </c>
      <c r="K27" s="464">
        <f t="shared" si="7"/>
        <v>0</v>
      </c>
      <c r="L27" s="464">
        <f t="shared" si="7"/>
        <v>0</v>
      </c>
      <c r="M27" s="464">
        <f t="shared" si="7"/>
        <v>0</v>
      </c>
      <c r="N27" s="464">
        <f t="shared" si="7"/>
        <v>0</v>
      </c>
      <c r="O27" s="464">
        <f t="shared" si="7"/>
        <v>0</v>
      </c>
      <c r="P27" s="464">
        <f t="shared" si="7"/>
        <v>0</v>
      </c>
      <c r="Q27" s="464">
        <f t="shared" si="7"/>
        <v>0</v>
      </c>
      <c r="R27" s="464">
        <f t="shared" si="7"/>
        <v>0</v>
      </c>
      <c r="S27" s="464">
        <f t="shared" si="7"/>
        <v>0</v>
      </c>
      <c r="T27" s="464">
        <f t="shared" si="7"/>
        <v>0.056864</v>
      </c>
      <c r="U27" s="464">
        <f t="shared" si="7"/>
        <v>1.917</v>
      </c>
      <c r="V27" s="464">
        <f t="shared" si="7"/>
        <v>0</v>
      </c>
      <c r="W27" s="464">
        <f t="shared" si="7"/>
        <v>4.559166</v>
      </c>
      <c r="X27" s="464">
        <f t="shared" si="7"/>
        <v>1.917</v>
      </c>
      <c r="Y27" s="464">
        <f t="shared" si="7"/>
        <v>0</v>
      </c>
      <c r="Z27" s="464">
        <f t="shared" si="7"/>
        <v>4.61603</v>
      </c>
      <c r="AA27" s="464">
        <f t="shared" si="7"/>
        <v>0</v>
      </c>
      <c r="AB27" s="464">
        <f t="shared" si="7"/>
        <v>0</v>
      </c>
      <c r="AC27" s="464">
        <f t="shared" si="7"/>
        <v>0</v>
      </c>
      <c r="AD27" s="464">
        <f t="shared" si="7"/>
        <v>3.587</v>
      </c>
      <c r="AE27" s="464">
        <f t="shared" si="7"/>
        <v>0</v>
      </c>
      <c r="AF27" s="464">
        <f t="shared" si="7"/>
        <v>5.24803</v>
      </c>
      <c r="AG27" s="467"/>
    </row>
    <row r="28" spans="1:33" ht="19.5">
      <c r="A28" s="178" t="s">
        <v>298</v>
      </c>
      <c r="B28" s="179" t="s">
        <v>34</v>
      </c>
      <c r="C28" s="465">
        <v>0</v>
      </c>
      <c r="D28" s="465">
        <v>0</v>
      </c>
      <c r="E28" s="465">
        <v>0</v>
      </c>
      <c r="F28" s="465">
        <v>0</v>
      </c>
      <c r="G28" s="465">
        <v>0</v>
      </c>
      <c r="H28" s="465">
        <v>0</v>
      </c>
      <c r="I28" s="465">
        <v>0</v>
      </c>
      <c r="J28" s="465">
        <v>0</v>
      </c>
      <c r="K28" s="465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0.056864</v>
      </c>
      <c r="U28" s="229">
        <v>1.917</v>
      </c>
      <c r="V28" s="229">
        <v>0</v>
      </c>
      <c r="W28" s="229">
        <v>4.559166</v>
      </c>
      <c r="X28" s="229">
        <f>L28+O28+R28+U28</f>
        <v>1.917</v>
      </c>
      <c r="Y28" s="229">
        <f>M28+P28+S28+V28</f>
        <v>0</v>
      </c>
      <c r="Z28" s="229">
        <f>N28+Q28+T28+W28</f>
        <v>4.61603</v>
      </c>
      <c r="AA28" s="229">
        <v>0</v>
      </c>
      <c r="AB28" s="229">
        <v>0</v>
      </c>
      <c r="AC28" s="229">
        <v>0</v>
      </c>
      <c r="AD28" s="229">
        <f>C28+F28+I28+X28+AA28</f>
        <v>1.917</v>
      </c>
      <c r="AE28" s="229">
        <f>D28+G28+J28+Y28+AB28</f>
        <v>0</v>
      </c>
      <c r="AF28" s="229">
        <f>E28+H28+K28+Z28+AC28</f>
        <v>4.61603</v>
      </c>
      <c r="AG28" s="230"/>
    </row>
    <row r="29" spans="1:33" s="177" customFormat="1" ht="21.75" customHeight="1">
      <c r="A29" s="178" t="s">
        <v>299</v>
      </c>
      <c r="B29" s="179" t="s">
        <v>300</v>
      </c>
      <c r="C29" s="465">
        <v>0</v>
      </c>
      <c r="D29" s="465">
        <v>0</v>
      </c>
      <c r="E29" s="465">
        <v>0</v>
      </c>
      <c r="F29" s="465">
        <v>1.4</v>
      </c>
      <c r="G29" s="465">
        <v>0</v>
      </c>
      <c r="H29" s="465">
        <v>0.55</v>
      </c>
      <c r="I29" s="465">
        <v>0</v>
      </c>
      <c r="J29" s="465">
        <v>0</v>
      </c>
      <c r="K29" s="465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f aca="true" t="shared" si="8" ref="X29:Z30">L29+O29+R29+U29</f>
        <v>0</v>
      </c>
      <c r="Y29" s="229">
        <f t="shared" si="8"/>
        <v>0</v>
      </c>
      <c r="Z29" s="229">
        <f t="shared" si="8"/>
        <v>0</v>
      </c>
      <c r="AA29" s="229">
        <v>0</v>
      </c>
      <c r="AB29" s="229">
        <v>0</v>
      </c>
      <c r="AC29" s="229">
        <v>0</v>
      </c>
      <c r="AD29" s="229">
        <f aca="true" t="shared" si="9" ref="AD29:AF30">C29+F29+I29+X29+AA29</f>
        <v>1.4</v>
      </c>
      <c r="AE29" s="229">
        <f t="shared" si="9"/>
        <v>0</v>
      </c>
      <c r="AF29" s="229">
        <f t="shared" si="9"/>
        <v>0.55</v>
      </c>
      <c r="AG29" s="230"/>
    </row>
    <row r="30" spans="1:33" s="177" customFormat="1" ht="21" customHeight="1">
      <c r="A30" s="178" t="s">
        <v>301</v>
      </c>
      <c r="B30" s="179" t="s">
        <v>302</v>
      </c>
      <c r="C30" s="465">
        <v>0.27</v>
      </c>
      <c r="D30" s="465">
        <v>0</v>
      </c>
      <c r="E30" s="179">
        <v>0.082</v>
      </c>
      <c r="F30" s="465">
        <v>0</v>
      </c>
      <c r="G30" s="465">
        <v>0</v>
      </c>
      <c r="H30" s="465">
        <v>0</v>
      </c>
      <c r="I30" s="465">
        <v>0</v>
      </c>
      <c r="J30" s="465">
        <v>0</v>
      </c>
      <c r="K30" s="465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f t="shared" si="8"/>
        <v>0</v>
      </c>
      <c r="Y30" s="229">
        <f t="shared" si="8"/>
        <v>0</v>
      </c>
      <c r="Z30" s="229">
        <f t="shared" si="8"/>
        <v>0</v>
      </c>
      <c r="AA30" s="229">
        <v>0</v>
      </c>
      <c r="AB30" s="229">
        <v>0</v>
      </c>
      <c r="AC30" s="229">
        <v>0</v>
      </c>
      <c r="AD30" s="229">
        <f t="shared" si="9"/>
        <v>0.27</v>
      </c>
      <c r="AE30" s="229">
        <f t="shared" si="9"/>
        <v>0</v>
      </c>
      <c r="AF30" s="229">
        <f t="shared" si="9"/>
        <v>0.082</v>
      </c>
      <c r="AG30" s="230"/>
    </row>
    <row r="31" spans="1:33" ht="12.75" customHeight="1">
      <c r="A31" s="132" t="s">
        <v>250</v>
      </c>
      <c r="B31" s="133" t="s">
        <v>209</v>
      </c>
      <c r="C31" s="462">
        <f>C32+C43</f>
        <v>0</v>
      </c>
      <c r="D31" s="462">
        <f aca="true" t="shared" si="10" ref="D31:AF31">D32+D43</f>
        <v>0</v>
      </c>
      <c r="E31" s="462">
        <f t="shared" si="10"/>
        <v>0</v>
      </c>
      <c r="F31" s="462">
        <f t="shared" si="10"/>
        <v>0</v>
      </c>
      <c r="G31" s="462">
        <f t="shared" si="10"/>
        <v>0</v>
      </c>
      <c r="H31" s="462">
        <f t="shared" si="10"/>
        <v>0.61065</v>
      </c>
      <c r="I31" s="462">
        <f t="shared" si="10"/>
        <v>0</v>
      </c>
      <c r="J31" s="462">
        <f t="shared" si="10"/>
        <v>0</v>
      </c>
      <c r="K31" s="462">
        <f t="shared" si="10"/>
        <v>1.3131327</v>
      </c>
      <c r="L31" s="462">
        <f t="shared" si="10"/>
        <v>0</v>
      </c>
      <c r="M31" s="462">
        <f t="shared" si="10"/>
        <v>0</v>
      </c>
      <c r="N31" s="462">
        <f t="shared" si="10"/>
        <v>0</v>
      </c>
      <c r="O31" s="462">
        <f t="shared" si="10"/>
        <v>0</v>
      </c>
      <c r="P31" s="462">
        <f t="shared" si="10"/>
        <v>0</v>
      </c>
      <c r="Q31" s="462">
        <f t="shared" si="10"/>
        <v>0</v>
      </c>
      <c r="R31" s="462">
        <f t="shared" si="10"/>
        <v>0</v>
      </c>
      <c r="S31" s="462">
        <f t="shared" si="10"/>
        <v>0</v>
      </c>
      <c r="T31" s="462">
        <f t="shared" si="10"/>
        <v>0</v>
      </c>
      <c r="U31" s="462">
        <f t="shared" si="10"/>
        <v>0</v>
      </c>
      <c r="V31" s="462">
        <f t="shared" si="10"/>
        <v>0</v>
      </c>
      <c r="W31" s="462">
        <f t="shared" si="10"/>
        <v>11.583679679000001</v>
      </c>
      <c r="X31" s="462">
        <f t="shared" si="10"/>
        <v>0</v>
      </c>
      <c r="Y31" s="462">
        <f t="shared" si="10"/>
        <v>0</v>
      </c>
      <c r="Z31" s="462">
        <f t="shared" si="10"/>
        <v>11.583679679000001</v>
      </c>
      <c r="AA31" s="462">
        <f t="shared" si="10"/>
        <v>0</v>
      </c>
      <c r="AB31" s="462">
        <f t="shared" si="10"/>
        <v>0.25</v>
      </c>
      <c r="AC31" s="462">
        <f t="shared" si="10"/>
        <v>11.608</v>
      </c>
      <c r="AD31" s="462">
        <f t="shared" si="10"/>
        <v>0</v>
      </c>
      <c r="AE31" s="462">
        <f t="shared" si="10"/>
        <v>0.25</v>
      </c>
      <c r="AF31" s="462">
        <f t="shared" si="10"/>
        <v>25.115462379000004</v>
      </c>
      <c r="AG31" s="463"/>
    </row>
    <row r="32" spans="1:33" ht="12.75" customHeight="1">
      <c r="A32" s="134" t="s">
        <v>303</v>
      </c>
      <c r="B32" s="135" t="s">
        <v>36</v>
      </c>
      <c r="C32" s="464">
        <f>C33+C37</f>
        <v>0</v>
      </c>
      <c r="D32" s="464">
        <f aca="true" t="shared" si="11" ref="D32:AF32">D33+D37</f>
        <v>0</v>
      </c>
      <c r="E32" s="464">
        <f t="shared" si="11"/>
        <v>0</v>
      </c>
      <c r="F32" s="464">
        <f t="shared" si="11"/>
        <v>0</v>
      </c>
      <c r="G32" s="464">
        <f t="shared" si="11"/>
        <v>0</v>
      </c>
      <c r="H32" s="464">
        <f t="shared" si="11"/>
        <v>0.61065</v>
      </c>
      <c r="I32" s="464">
        <f t="shared" si="11"/>
        <v>0</v>
      </c>
      <c r="J32" s="464">
        <f t="shared" si="11"/>
        <v>0</v>
      </c>
      <c r="K32" s="464">
        <f t="shared" si="11"/>
        <v>1.3131327</v>
      </c>
      <c r="L32" s="464">
        <f t="shared" si="11"/>
        <v>0</v>
      </c>
      <c r="M32" s="464">
        <f t="shared" si="11"/>
        <v>0</v>
      </c>
      <c r="N32" s="464">
        <f t="shared" si="11"/>
        <v>0</v>
      </c>
      <c r="O32" s="464">
        <f t="shared" si="11"/>
        <v>0</v>
      </c>
      <c r="P32" s="464">
        <f t="shared" si="11"/>
        <v>0</v>
      </c>
      <c r="Q32" s="464">
        <f t="shared" si="11"/>
        <v>0</v>
      </c>
      <c r="R32" s="464">
        <f t="shared" si="11"/>
        <v>0</v>
      </c>
      <c r="S32" s="464">
        <f t="shared" si="11"/>
        <v>0</v>
      </c>
      <c r="T32" s="464">
        <f t="shared" si="11"/>
        <v>0</v>
      </c>
      <c r="U32" s="464">
        <f t="shared" si="11"/>
        <v>0</v>
      </c>
      <c r="V32" s="464">
        <f t="shared" si="11"/>
        <v>0</v>
      </c>
      <c r="W32" s="464">
        <f t="shared" si="11"/>
        <v>8.384499999</v>
      </c>
      <c r="X32" s="464">
        <f t="shared" si="11"/>
        <v>0</v>
      </c>
      <c r="Y32" s="464">
        <f t="shared" si="11"/>
        <v>0</v>
      </c>
      <c r="Z32" s="464">
        <f t="shared" si="11"/>
        <v>8.384499999</v>
      </c>
      <c r="AA32" s="464">
        <f t="shared" si="11"/>
        <v>0</v>
      </c>
      <c r="AB32" s="464">
        <f t="shared" si="11"/>
        <v>0</v>
      </c>
      <c r="AC32" s="464">
        <f t="shared" si="11"/>
        <v>11.006</v>
      </c>
      <c r="AD32" s="464">
        <f t="shared" si="11"/>
        <v>0</v>
      </c>
      <c r="AE32" s="464">
        <f t="shared" si="11"/>
        <v>0</v>
      </c>
      <c r="AF32" s="464">
        <f t="shared" si="11"/>
        <v>21.314282699000003</v>
      </c>
      <c r="AG32" s="130"/>
    </row>
    <row r="33" spans="1:33" ht="12.75" customHeight="1">
      <c r="A33" s="134"/>
      <c r="B33" s="138" t="s">
        <v>46</v>
      </c>
      <c r="C33" s="468">
        <f>SUM(C34:C36)</f>
        <v>0</v>
      </c>
      <c r="D33" s="468">
        <f aca="true" t="shared" si="12" ref="D33:AF33">SUM(D34:D36)</f>
        <v>0</v>
      </c>
      <c r="E33" s="468">
        <f t="shared" si="12"/>
        <v>0</v>
      </c>
      <c r="F33" s="468">
        <f t="shared" si="12"/>
        <v>0</v>
      </c>
      <c r="G33" s="468">
        <f t="shared" si="12"/>
        <v>0</v>
      </c>
      <c r="H33" s="468">
        <f t="shared" si="12"/>
        <v>0.61065</v>
      </c>
      <c r="I33" s="468">
        <f t="shared" si="12"/>
        <v>0</v>
      </c>
      <c r="J33" s="468">
        <f t="shared" si="12"/>
        <v>0</v>
      </c>
      <c r="K33" s="468">
        <f t="shared" si="12"/>
        <v>1.3131327</v>
      </c>
      <c r="L33" s="468">
        <f t="shared" si="12"/>
        <v>0</v>
      </c>
      <c r="M33" s="468">
        <f t="shared" si="12"/>
        <v>0</v>
      </c>
      <c r="N33" s="468">
        <f t="shared" si="12"/>
        <v>0</v>
      </c>
      <c r="O33" s="468">
        <f t="shared" si="12"/>
        <v>0</v>
      </c>
      <c r="P33" s="468">
        <f t="shared" si="12"/>
        <v>0</v>
      </c>
      <c r="Q33" s="468">
        <f t="shared" si="12"/>
        <v>0</v>
      </c>
      <c r="R33" s="468">
        <f t="shared" si="12"/>
        <v>0</v>
      </c>
      <c r="S33" s="468">
        <f t="shared" si="12"/>
        <v>0</v>
      </c>
      <c r="T33" s="468">
        <f t="shared" si="12"/>
        <v>0</v>
      </c>
      <c r="U33" s="468">
        <f t="shared" si="12"/>
        <v>0</v>
      </c>
      <c r="V33" s="468">
        <f t="shared" si="12"/>
        <v>0</v>
      </c>
      <c r="W33" s="468">
        <f t="shared" si="12"/>
        <v>8.384499999</v>
      </c>
      <c r="X33" s="468">
        <f t="shared" si="12"/>
        <v>0</v>
      </c>
      <c r="Y33" s="468">
        <f t="shared" si="12"/>
        <v>0</v>
      </c>
      <c r="Z33" s="468">
        <f t="shared" si="12"/>
        <v>8.384499999</v>
      </c>
      <c r="AA33" s="468">
        <f t="shared" si="12"/>
        <v>0</v>
      </c>
      <c r="AB33" s="468">
        <f t="shared" si="12"/>
        <v>0</v>
      </c>
      <c r="AC33" s="468">
        <f t="shared" si="12"/>
        <v>4.423</v>
      </c>
      <c r="AD33" s="468">
        <f t="shared" si="12"/>
        <v>0</v>
      </c>
      <c r="AE33" s="468">
        <f t="shared" si="12"/>
        <v>0</v>
      </c>
      <c r="AF33" s="468">
        <f t="shared" si="12"/>
        <v>14.731282699000001</v>
      </c>
      <c r="AG33" s="130"/>
    </row>
    <row r="34" spans="1:33" ht="11.25" customHeight="1">
      <c r="A34" s="178" t="s">
        <v>304</v>
      </c>
      <c r="B34" s="179" t="s">
        <v>47</v>
      </c>
      <c r="C34" s="465">
        <v>0</v>
      </c>
      <c r="D34" s="465">
        <v>0</v>
      </c>
      <c r="E34" s="277">
        <v>0</v>
      </c>
      <c r="F34" s="465">
        <v>0</v>
      </c>
      <c r="G34" s="465">
        <v>0</v>
      </c>
      <c r="H34" s="465">
        <v>0.61065</v>
      </c>
      <c r="I34" s="465">
        <v>0</v>
      </c>
      <c r="J34" s="465">
        <v>0</v>
      </c>
      <c r="K34" s="465">
        <v>1.3131327</v>
      </c>
      <c r="L34" s="469">
        <v>0</v>
      </c>
      <c r="M34" s="469">
        <v>0</v>
      </c>
      <c r="N34" s="469">
        <v>0</v>
      </c>
      <c r="O34" s="469">
        <v>0</v>
      </c>
      <c r="P34" s="469">
        <v>0</v>
      </c>
      <c r="Q34" s="469">
        <v>0</v>
      </c>
      <c r="R34" s="469">
        <v>0</v>
      </c>
      <c r="S34" s="469">
        <v>0</v>
      </c>
      <c r="T34" s="469">
        <v>0</v>
      </c>
      <c r="U34" s="469">
        <v>0</v>
      </c>
      <c r="V34" s="469">
        <v>0</v>
      </c>
      <c r="W34" s="469">
        <v>3.064499999</v>
      </c>
      <c r="X34" s="469">
        <f aca="true" t="shared" si="13" ref="X34:Z35">L34+O34+R34+U34</f>
        <v>0</v>
      </c>
      <c r="Y34" s="469">
        <f t="shared" si="13"/>
        <v>0</v>
      </c>
      <c r="Z34" s="469">
        <f t="shared" si="13"/>
        <v>3.064499999</v>
      </c>
      <c r="AA34" s="469">
        <v>0</v>
      </c>
      <c r="AB34" s="469">
        <v>0</v>
      </c>
      <c r="AC34" s="277">
        <v>4.423</v>
      </c>
      <c r="AD34" s="469">
        <f aca="true" t="shared" si="14" ref="AD34:AF35">C34+F34+I34+X34+AA34</f>
        <v>0</v>
      </c>
      <c r="AE34" s="469">
        <f t="shared" si="14"/>
        <v>0</v>
      </c>
      <c r="AF34" s="469">
        <f t="shared" si="14"/>
        <v>9.411282699000001</v>
      </c>
      <c r="AG34" s="466"/>
    </row>
    <row r="35" spans="1:33" ht="12" customHeight="1">
      <c r="A35" s="178" t="s">
        <v>305</v>
      </c>
      <c r="B35" s="179" t="s">
        <v>289</v>
      </c>
      <c r="C35" s="465">
        <v>0</v>
      </c>
      <c r="D35" s="465">
        <v>0</v>
      </c>
      <c r="E35" s="465">
        <v>0</v>
      </c>
      <c r="F35" s="465">
        <v>0</v>
      </c>
      <c r="G35" s="465">
        <v>0</v>
      </c>
      <c r="H35" s="465">
        <v>0</v>
      </c>
      <c r="I35" s="465">
        <v>0</v>
      </c>
      <c r="J35" s="465">
        <v>0</v>
      </c>
      <c r="K35" s="465">
        <v>0</v>
      </c>
      <c r="L35" s="469">
        <v>0</v>
      </c>
      <c r="M35" s="469">
        <v>0</v>
      </c>
      <c r="N35" s="469">
        <v>0</v>
      </c>
      <c r="O35" s="469">
        <v>0</v>
      </c>
      <c r="P35" s="469">
        <v>0</v>
      </c>
      <c r="Q35" s="469">
        <v>0</v>
      </c>
      <c r="R35" s="469">
        <v>0</v>
      </c>
      <c r="S35" s="469">
        <v>0</v>
      </c>
      <c r="T35" s="469">
        <v>0</v>
      </c>
      <c r="U35" s="469">
        <v>0</v>
      </c>
      <c r="V35" s="469">
        <v>0</v>
      </c>
      <c r="W35" s="469">
        <v>4.07</v>
      </c>
      <c r="X35" s="469">
        <f t="shared" si="13"/>
        <v>0</v>
      </c>
      <c r="Y35" s="469">
        <f t="shared" si="13"/>
        <v>0</v>
      </c>
      <c r="Z35" s="469">
        <f t="shared" si="13"/>
        <v>4.07</v>
      </c>
      <c r="AA35" s="469">
        <v>0</v>
      </c>
      <c r="AB35" s="469">
        <v>0</v>
      </c>
      <c r="AC35" s="469">
        <v>0</v>
      </c>
      <c r="AD35" s="469">
        <f t="shared" si="14"/>
        <v>0</v>
      </c>
      <c r="AE35" s="469">
        <f t="shared" si="14"/>
        <v>0</v>
      </c>
      <c r="AF35" s="469">
        <f t="shared" si="14"/>
        <v>4.07</v>
      </c>
      <c r="AG35" s="466"/>
    </row>
    <row r="36" spans="1:33" ht="11.25" customHeight="1">
      <c r="A36" s="178" t="s">
        <v>306</v>
      </c>
      <c r="B36" s="179" t="s">
        <v>48</v>
      </c>
      <c r="C36" s="465">
        <v>0</v>
      </c>
      <c r="D36" s="465">
        <v>0</v>
      </c>
      <c r="E36" s="465">
        <v>0</v>
      </c>
      <c r="F36" s="465">
        <v>0</v>
      </c>
      <c r="G36" s="465">
        <v>0</v>
      </c>
      <c r="H36" s="465">
        <v>0</v>
      </c>
      <c r="I36" s="465">
        <v>0</v>
      </c>
      <c r="J36" s="465">
        <v>0</v>
      </c>
      <c r="K36" s="465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  <c r="R36" s="469">
        <v>0</v>
      </c>
      <c r="S36" s="469">
        <v>0</v>
      </c>
      <c r="T36" s="469">
        <v>0</v>
      </c>
      <c r="U36" s="469">
        <v>0</v>
      </c>
      <c r="V36" s="469">
        <v>0</v>
      </c>
      <c r="W36" s="469">
        <v>1.25</v>
      </c>
      <c r="X36" s="469">
        <f>L36+O36+R36+U36</f>
        <v>0</v>
      </c>
      <c r="Y36" s="469">
        <f>M36+P36+S36+V36</f>
        <v>0</v>
      </c>
      <c r="Z36" s="469">
        <f>N36+Q36+T36+W36</f>
        <v>1.25</v>
      </c>
      <c r="AA36" s="469">
        <v>0</v>
      </c>
      <c r="AB36" s="469">
        <v>0</v>
      </c>
      <c r="AC36" s="469">
        <v>0</v>
      </c>
      <c r="AD36" s="469">
        <f>C36+F36+I36+X36+AA36</f>
        <v>0</v>
      </c>
      <c r="AE36" s="469">
        <f>D36+G36+J36+Y36+AB36</f>
        <v>0</v>
      </c>
      <c r="AF36" s="469">
        <f>E36+H36+K36+Z36+AC36</f>
        <v>1.25</v>
      </c>
      <c r="AG36" s="466"/>
    </row>
    <row r="37" spans="1:33" ht="12.75" customHeight="1">
      <c r="A37" s="178"/>
      <c r="B37" s="138" t="s">
        <v>49</v>
      </c>
      <c r="C37" s="468">
        <f>SUM(C38:C42)</f>
        <v>0</v>
      </c>
      <c r="D37" s="468">
        <f aca="true" t="shared" si="15" ref="D37:AF37">SUM(D38:D42)</f>
        <v>0</v>
      </c>
      <c r="E37" s="468">
        <f t="shared" si="15"/>
        <v>0</v>
      </c>
      <c r="F37" s="468">
        <f t="shared" si="15"/>
        <v>0</v>
      </c>
      <c r="G37" s="468">
        <f t="shared" si="15"/>
        <v>0</v>
      </c>
      <c r="H37" s="468">
        <f t="shared" si="15"/>
        <v>0</v>
      </c>
      <c r="I37" s="468">
        <f t="shared" si="15"/>
        <v>0</v>
      </c>
      <c r="J37" s="468">
        <f t="shared" si="15"/>
        <v>0</v>
      </c>
      <c r="K37" s="468">
        <f t="shared" si="15"/>
        <v>0</v>
      </c>
      <c r="L37" s="468">
        <f t="shared" si="15"/>
        <v>0</v>
      </c>
      <c r="M37" s="468">
        <f t="shared" si="15"/>
        <v>0</v>
      </c>
      <c r="N37" s="468">
        <f t="shared" si="15"/>
        <v>0</v>
      </c>
      <c r="O37" s="468">
        <f t="shared" si="15"/>
        <v>0</v>
      </c>
      <c r="P37" s="468">
        <f t="shared" si="15"/>
        <v>0</v>
      </c>
      <c r="Q37" s="468">
        <f t="shared" si="15"/>
        <v>0</v>
      </c>
      <c r="R37" s="468">
        <f t="shared" si="15"/>
        <v>0</v>
      </c>
      <c r="S37" s="468">
        <f t="shared" si="15"/>
        <v>0</v>
      </c>
      <c r="T37" s="468">
        <f t="shared" si="15"/>
        <v>0</v>
      </c>
      <c r="U37" s="468">
        <f t="shared" si="15"/>
        <v>0</v>
      </c>
      <c r="V37" s="468">
        <f t="shared" si="15"/>
        <v>0</v>
      </c>
      <c r="W37" s="468">
        <f t="shared" si="15"/>
        <v>0</v>
      </c>
      <c r="X37" s="468">
        <f t="shared" si="15"/>
        <v>0</v>
      </c>
      <c r="Y37" s="468">
        <f t="shared" si="15"/>
        <v>0</v>
      </c>
      <c r="Z37" s="468">
        <f t="shared" si="15"/>
        <v>0</v>
      </c>
      <c r="AA37" s="468">
        <f t="shared" si="15"/>
        <v>0</v>
      </c>
      <c r="AB37" s="468">
        <f t="shared" si="15"/>
        <v>0</v>
      </c>
      <c r="AC37" s="468">
        <f t="shared" si="15"/>
        <v>6.583</v>
      </c>
      <c r="AD37" s="468">
        <f t="shared" si="15"/>
        <v>0</v>
      </c>
      <c r="AE37" s="468">
        <f t="shared" si="15"/>
        <v>0</v>
      </c>
      <c r="AF37" s="468">
        <f t="shared" si="15"/>
        <v>6.583</v>
      </c>
      <c r="AG37" s="130"/>
    </row>
    <row r="38" spans="1:33" ht="19.5">
      <c r="A38" s="178" t="s">
        <v>307</v>
      </c>
      <c r="B38" s="179" t="s">
        <v>50</v>
      </c>
      <c r="C38" s="465">
        <v>0</v>
      </c>
      <c r="D38" s="465">
        <v>0</v>
      </c>
      <c r="E38" s="465">
        <v>0</v>
      </c>
      <c r="F38" s="465">
        <v>0</v>
      </c>
      <c r="G38" s="465">
        <v>0</v>
      </c>
      <c r="H38" s="465">
        <v>0</v>
      </c>
      <c r="I38" s="465">
        <v>0</v>
      </c>
      <c r="J38" s="465">
        <v>0</v>
      </c>
      <c r="K38" s="465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29">
        <v>0</v>
      </c>
      <c r="U38" s="229">
        <v>0</v>
      </c>
      <c r="V38" s="229">
        <v>0</v>
      </c>
      <c r="W38" s="229">
        <v>0</v>
      </c>
      <c r="X38" s="229">
        <f aca="true" t="shared" si="16" ref="X38:Z42">L38+O38+R38+U38</f>
        <v>0</v>
      </c>
      <c r="Y38" s="229">
        <f t="shared" si="16"/>
        <v>0</v>
      </c>
      <c r="Z38" s="229">
        <f t="shared" si="16"/>
        <v>0</v>
      </c>
      <c r="AA38" s="229">
        <v>0</v>
      </c>
      <c r="AB38" s="229">
        <v>0</v>
      </c>
      <c r="AC38" s="277">
        <v>1.8</v>
      </c>
      <c r="AD38" s="229">
        <f aca="true" t="shared" si="17" ref="AD38:AF42">C38+F38+I38+X38+AA38</f>
        <v>0</v>
      </c>
      <c r="AE38" s="229">
        <f t="shared" si="17"/>
        <v>0</v>
      </c>
      <c r="AF38" s="229">
        <f t="shared" si="17"/>
        <v>1.8</v>
      </c>
      <c r="AG38" s="230"/>
    </row>
    <row r="39" spans="1:33" ht="11.25" customHeight="1">
      <c r="A39" s="178" t="s">
        <v>308</v>
      </c>
      <c r="B39" s="179" t="s">
        <v>51</v>
      </c>
      <c r="C39" s="465">
        <v>0</v>
      </c>
      <c r="D39" s="465">
        <v>0</v>
      </c>
      <c r="E39" s="465">
        <v>0</v>
      </c>
      <c r="F39" s="465">
        <v>0</v>
      </c>
      <c r="G39" s="465">
        <v>0</v>
      </c>
      <c r="H39" s="465">
        <v>0</v>
      </c>
      <c r="I39" s="465">
        <v>0</v>
      </c>
      <c r="J39" s="465">
        <v>0</v>
      </c>
      <c r="K39" s="465">
        <v>0</v>
      </c>
      <c r="L39" s="469">
        <v>0</v>
      </c>
      <c r="M39" s="469">
        <v>0</v>
      </c>
      <c r="N39" s="469">
        <v>0</v>
      </c>
      <c r="O39" s="469">
        <v>0</v>
      </c>
      <c r="P39" s="469">
        <v>0</v>
      </c>
      <c r="Q39" s="469">
        <v>0</v>
      </c>
      <c r="R39" s="469">
        <v>0</v>
      </c>
      <c r="S39" s="469">
        <v>0</v>
      </c>
      <c r="T39" s="469">
        <v>0</v>
      </c>
      <c r="U39" s="469">
        <v>0</v>
      </c>
      <c r="V39" s="469">
        <v>0</v>
      </c>
      <c r="W39" s="469">
        <v>0</v>
      </c>
      <c r="X39" s="469">
        <f t="shared" si="16"/>
        <v>0</v>
      </c>
      <c r="Y39" s="469">
        <f t="shared" si="16"/>
        <v>0</v>
      </c>
      <c r="Z39" s="469">
        <f t="shared" si="16"/>
        <v>0</v>
      </c>
      <c r="AA39" s="469">
        <v>0</v>
      </c>
      <c r="AB39" s="469">
        <v>0</v>
      </c>
      <c r="AC39" s="277">
        <v>3.717</v>
      </c>
      <c r="AD39" s="469">
        <f t="shared" si="17"/>
        <v>0</v>
      </c>
      <c r="AE39" s="469">
        <f t="shared" si="17"/>
        <v>0</v>
      </c>
      <c r="AF39" s="229">
        <f t="shared" si="17"/>
        <v>3.717</v>
      </c>
      <c r="AG39" s="466"/>
    </row>
    <row r="40" spans="1:33" ht="11.25" customHeight="1">
      <c r="A40" s="178" t="s">
        <v>309</v>
      </c>
      <c r="B40" s="179" t="s">
        <v>70</v>
      </c>
      <c r="C40" s="465">
        <v>0</v>
      </c>
      <c r="D40" s="465">
        <v>0</v>
      </c>
      <c r="E40" s="465">
        <v>0</v>
      </c>
      <c r="F40" s="465">
        <v>0</v>
      </c>
      <c r="G40" s="465">
        <v>0</v>
      </c>
      <c r="H40" s="465">
        <v>0</v>
      </c>
      <c r="I40" s="465">
        <v>0</v>
      </c>
      <c r="J40" s="465">
        <v>0</v>
      </c>
      <c r="K40" s="465">
        <v>0</v>
      </c>
      <c r="L40" s="469">
        <v>0</v>
      </c>
      <c r="M40" s="469">
        <v>0</v>
      </c>
      <c r="N40" s="469">
        <v>0</v>
      </c>
      <c r="O40" s="469">
        <v>0</v>
      </c>
      <c r="P40" s="469">
        <v>0</v>
      </c>
      <c r="Q40" s="469">
        <v>0</v>
      </c>
      <c r="R40" s="469">
        <v>0</v>
      </c>
      <c r="S40" s="469">
        <v>0</v>
      </c>
      <c r="T40" s="469">
        <v>0</v>
      </c>
      <c r="U40" s="469">
        <v>0</v>
      </c>
      <c r="V40" s="469">
        <v>0</v>
      </c>
      <c r="W40" s="469">
        <v>0</v>
      </c>
      <c r="X40" s="469">
        <f t="shared" si="16"/>
        <v>0</v>
      </c>
      <c r="Y40" s="469">
        <f t="shared" si="16"/>
        <v>0</v>
      </c>
      <c r="Z40" s="469">
        <f t="shared" si="16"/>
        <v>0</v>
      </c>
      <c r="AA40" s="469">
        <v>0</v>
      </c>
      <c r="AB40" s="469">
        <v>0</v>
      </c>
      <c r="AC40" s="469">
        <v>0</v>
      </c>
      <c r="AD40" s="469">
        <f t="shared" si="17"/>
        <v>0</v>
      </c>
      <c r="AE40" s="469">
        <f t="shared" si="17"/>
        <v>0</v>
      </c>
      <c r="AF40" s="229">
        <f t="shared" si="17"/>
        <v>0</v>
      </c>
      <c r="AG40" s="466"/>
    </row>
    <row r="41" spans="1:33" ht="10.5" customHeight="1">
      <c r="A41" s="178" t="s">
        <v>310</v>
      </c>
      <c r="B41" s="180" t="s">
        <v>68</v>
      </c>
      <c r="C41" s="470">
        <v>0</v>
      </c>
      <c r="D41" s="470">
        <v>0</v>
      </c>
      <c r="E41" s="470">
        <v>0</v>
      </c>
      <c r="F41" s="470">
        <v>0</v>
      </c>
      <c r="G41" s="470">
        <v>0</v>
      </c>
      <c r="H41" s="470">
        <v>0</v>
      </c>
      <c r="I41" s="470">
        <v>0</v>
      </c>
      <c r="J41" s="470">
        <v>0</v>
      </c>
      <c r="K41" s="470">
        <v>0</v>
      </c>
      <c r="L41" s="469">
        <v>0</v>
      </c>
      <c r="M41" s="469">
        <v>0</v>
      </c>
      <c r="N41" s="469">
        <v>0</v>
      </c>
      <c r="O41" s="469">
        <v>0</v>
      </c>
      <c r="P41" s="469">
        <v>0</v>
      </c>
      <c r="Q41" s="469">
        <v>0</v>
      </c>
      <c r="R41" s="469">
        <v>0</v>
      </c>
      <c r="S41" s="469">
        <v>0</v>
      </c>
      <c r="T41" s="469">
        <v>0</v>
      </c>
      <c r="U41" s="469">
        <v>0</v>
      </c>
      <c r="V41" s="469">
        <v>0</v>
      </c>
      <c r="W41" s="469">
        <v>0</v>
      </c>
      <c r="X41" s="229">
        <f t="shared" si="16"/>
        <v>0</v>
      </c>
      <c r="Y41" s="229">
        <f t="shared" si="16"/>
        <v>0</v>
      </c>
      <c r="Z41" s="229">
        <f t="shared" si="16"/>
        <v>0</v>
      </c>
      <c r="AA41" s="469">
        <v>0</v>
      </c>
      <c r="AB41" s="469">
        <v>0</v>
      </c>
      <c r="AC41" s="277">
        <v>0.875</v>
      </c>
      <c r="AD41" s="229">
        <f t="shared" si="17"/>
        <v>0</v>
      </c>
      <c r="AE41" s="229">
        <f t="shared" si="17"/>
        <v>0</v>
      </c>
      <c r="AF41" s="229">
        <f t="shared" si="17"/>
        <v>0.875</v>
      </c>
      <c r="AG41" s="466"/>
    </row>
    <row r="42" spans="1:33" ht="11.25" customHeight="1">
      <c r="A42" s="178" t="s">
        <v>311</v>
      </c>
      <c r="B42" s="180" t="s">
        <v>69</v>
      </c>
      <c r="C42" s="470">
        <v>0</v>
      </c>
      <c r="D42" s="470">
        <v>0</v>
      </c>
      <c r="E42" s="470">
        <v>0</v>
      </c>
      <c r="F42" s="470">
        <v>0</v>
      </c>
      <c r="G42" s="470">
        <v>0</v>
      </c>
      <c r="H42" s="470">
        <v>0</v>
      </c>
      <c r="I42" s="470">
        <v>0</v>
      </c>
      <c r="J42" s="470">
        <v>0</v>
      </c>
      <c r="K42" s="470">
        <v>0</v>
      </c>
      <c r="L42" s="469">
        <v>0</v>
      </c>
      <c r="M42" s="469">
        <v>0</v>
      </c>
      <c r="N42" s="469">
        <v>0</v>
      </c>
      <c r="O42" s="469">
        <v>0</v>
      </c>
      <c r="P42" s="469">
        <v>0</v>
      </c>
      <c r="Q42" s="469">
        <v>0</v>
      </c>
      <c r="R42" s="469">
        <v>0</v>
      </c>
      <c r="S42" s="469">
        <v>0</v>
      </c>
      <c r="T42" s="469">
        <v>0</v>
      </c>
      <c r="U42" s="469">
        <v>0</v>
      </c>
      <c r="V42" s="469">
        <v>0</v>
      </c>
      <c r="W42" s="469">
        <v>0</v>
      </c>
      <c r="X42" s="229">
        <f t="shared" si="16"/>
        <v>0</v>
      </c>
      <c r="Y42" s="229">
        <f t="shared" si="16"/>
        <v>0</v>
      </c>
      <c r="Z42" s="229">
        <f t="shared" si="16"/>
        <v>0</v>
      </c>
      <c r="AA42" s="469">
        <v>0</v>
      </c>
      <c r="AB42" s="469">
        <v>0</v>
      </c>
      <c r="AC42" s="277">
        <v>0.191</v>
      </c>
      <c r="AD42" s="229">
        <f t="shared" si="17"/>
        <v>0</v>
      </c>
      <c r="AE42" s="229">
        <f t="shared" si="17"/>
        <v>0</v>
      </c>
      <c r="AF42" s="229">
        <f t="shared" si="17"/>
        <v>0.191</v>
      </c>
      <c r="AG42" s="466"/>
    </row>
    <row r="43" spans="1:33" ht="12.75" customHeight="1">
      <c r="A43" s="178" t="s">
        <v>312</v>
      </c>
      <c r="B43" s="135" t="s">
        <v>37</v>
      </c>
      <c r="C43" s="464">
        <f>C44</f>
        <v>0</v>
      </c>
      <c r="D43" s="464">
        <f aca="true" t="shared" si="18" ref="D43:K43">D44</f>
        <v>0</v>
      </c>
      <c r="E43" s="464">
        <f t="shared" si="18"/>
        <v>0</v>
      </c>
      <c r="F43" s="464">
        <f t="shared" si="18"/>
        <v>0</v>
      </c>
      <c r="G43" s="464">
        <f t="shared" si="18"/>
        <v>0</v>
      </c>
      <c r="H43" s="464">
        <f t="shared" si="18"/>
        <v>0</v>
      </c>
      <c r="I43" s="464">
        <f t="shared" si="18"/>
        <v>0</v>
      </c>
      <c r="J43" s="464">
        <f t="shared" si="18"/>
        <v>0</v>
      </c>
      <c r="K43" s="464">
        <f t="shared" si="18"/>
        <v>0</v>
      </c>
      <c r="L43" s="464">
        <f>SUM(L44:L45)</f>
        <v>0</v>
      </c>
      <c r="M43" s="464">
        <f>SUM(M44:M45)</f>
        <v>0</v>
      </c>
      <c r="N43" s="464">
        <f aca="true" t="shared" si="19" ref="N43:AF43">SUM(N44:N45)</f>
        <v>0</v>
      </c>
      <c r="O43" s="464">
        <f t="shared" si="19"/>
        <v>0</v>
      </c>
      <c r="P43" s="464">
        <f t="shared" si="19"/>
        <v>0</v>
      </c>
      <c r="Q43" s="464">
        <f t="shared" si="19"/>
        <v>0</v>
      </c>
      <c r="R43" s="464">
        <f t="shared" si="19"/>
        <v>0</v>
      </c>
      <c r="S43" s="464">
        <f t="shared" si="19"/>
        <v>0</v>
      </c>
      <c r="T43" s="464">
        <f t="shared" si="19"/>
        <v>0</v>
      </c>
      <c r="U43" s="464">
        <f t="shared" si="19"/>
        <v>0</v>
      </c>
      <c r="V43" s="464">
        <f t="shared" si="19"/>
        <v>0</v>
      </c>
      <c r="W43" s="464">
        <f t="shared" si="19"/>
        <v>3.19917968</v>
      </c>
      <c r="X43" s="464">
        <f t="shared" si="19"/>
        <v>0</v>
      </c>
      <c r="Y43" s="464">
        <f t="shared" si="19"/>
        <v>0</v>
      </c>
      <c r="Z43" s="464">
        <f t="shared" si="19"/>
        <v>3.19917968</v>
      </c>
      <c r="AA43" s="464">
        <f t="shared" si="19"/>
        <v>0</v>
      </c>
      <c r="AB43" s="464">
        <f t="shared" si="19"/>
        <v>0.25</v>
      </c>
      <c r="AC43" s="464">
        <f t="shared" si="19"/>
        <v>0.602</v>
      </c>
      <c r="AD43" s="464">
        <f t="shared" si="19"/>
        <v>0</v>
      </c>
      <c r="AE43" s="464">
        <f t="shared" si="19"/>
        <v>0.25</v>
      </c>
      <c r="AF43" s="464">
        <f t="shared" si="19"/>
        <v>3.8011796799999997</v>
      </c>
      <c r="AG43" s="130"/>
    </row>
    <row r="44" spans="1:33" ht="11.25" customHeight="1">
      <c r="A44" s="178" t="s">
        <v>313</v>
      </c>
      <c r="B44" s="179" t="s">
        <v>38</v>
      </c>
      <c r="C44" s="465">
        <v>0</v>
      </c>
      <c r="D44" s="465">
        <v>0</v>
      </c>
      <c r="E44" s="465">
        <v>0</v>
      </c>
      <c r="F44" s="465">
        <v>0</v>
      </c>
      <c r="G44" s="465">
        <v>0</v>
      </c>
      <c r="H44" s="465">
        <v>0</v>
      </c>
      <c r="I44" s="465">
        <v>0</v>
      </c>
      <c r="J44" s="465">
        <v>0</v>
      </c>
      <c r="K44" s="465">
        <v>0</v>
      </c>
      <c r="L44" s="469">
        <v>0</v>
      </c>
      <c r="M44" s="469">
        <v>0</v>
      </c>
      <c r="N44" s="469">
        <v>0</v>
      </c>
      <c r="O44" s="469">
        <v>0</v>
      </c>
      <c r="P44" s="469">
        <v>0</v>
      </c>
      <c r="Q44" s="469">
        <v>0</v>
      </c>
      <c r="R44" s="469">
        <v>0</v>
      </c>
      <c r="S44" s="469">
        <v>0</v>
      </c>
      <c r="T44" s="469">
        <v>0</v>
      </c>
      <c r="U44" s="469">
        <v>0</v>
      </c>
      <c r="V44" s="469">
        <v>0</v>
      </c>
      <c r="W44" s="469">
        <v>0</v>
      </c>
      <c r="X44" s="469">
        <v>0</v>
      </c>
      <c r="Y44" s="469">
        <v>0</v>
      </c>
      <c r="Z44" s="469">
        <v>0</v>
      </c>
      <c r="AA44" s="469">
        <v>0</v>
      </c>
      <c r="AB44" s="469">
        <v>0.25</v>
      </c>
      <c r="AC44" s="469">
        <v>0.602</v>
      </c>
      <c r="AD44" s="229">
        <f aca="true" t="shared" si="20" ref="AD44:AF45">C44+F44+I44+X44+AA44</f>
        <v>0</v>
      </c>
      <c r="AE44" s="229">
        <f t="shared" si="20"/>
        <v>0.25</v>
      </c>
      <c r="AF44" s="229">
        <f t="shared" si="20"/>
        <v>0.602</v>
      </c>
      <c r="AG44" s="466"/>
    </row>
    <row r="45" spans="1:33" ht="21.75" customHeight="1">
      <c r="A45" s="178" t="s">
        <v>337</v>
      </c>
      <c r="B45" s="136" t="s">
        <v>283</v>
      </c>
      <c r="C45" s="465"/>
      <c r="D45" s="465"/>
      <c r="E45" s="465"/>
      <c r="F45" s="465"/>
      <c r="G45" s="465"/>
      <c r="H45" s="465"/>
      <c r="I45" s="465"/>
      <c r="J45" s="465"/>
      <c r="K45" s="465"/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29">
        <v>0</v>
      </c>
      <c r="V45" s="229">
        <v>0</v>
      </c>
      <c r="W45" s="277">
        <v>3.19917968</v>
      </c>
      <c r="X45" s="229">
        <f>L45+O45+R45+U45</f>
        <v>0</v>
      </c>
      <c r="Y45" s="229">
        <f>M45+P45+S45+V45</f>
        <v>0</v>
      </c>
      <c r="Z45" s="229">
        <f>N45+Q45+T45+W45</f>
        <v>3.19917968</v>
      </c>
      <c r="AA45" s="229">
        <v>0</v>
      </c>
      <c r="AB45" s="229">
        <v>0</v>
      </c>
      <c r="AC45" s="277">
        <v>0</v>
      </c>
      <c r="AD45" s="229">
        <f t="shared" si="20"/>
        <v>0</v>
      </c>
      <c r="AE45" s="229">
        <f t="shared" si="20"/>
        <v>0</v>
      </c>
      <c r="AF45" s="229">
        <f t="shared" si="20"/>
        <v>3.19917968</v>
      </c>
      <c r="AG45" s="466"/>
    </row>
    <row r="46" spans="1:33" ht="12" customHeight="1">
      <c r="A46" s="471" t="s">
        <v>314</v>
      </c>
      <c r="B46" s="139" t="s">
        <v>52</v>
      </c>
      <c r="C46" s="462">
        <f>C47</f>
        <v>0</v>
      </c>
      <c r="D46" s="462">
        <f aca="true" t="shared" si="21" ref="D46:AF46">D47</f>
        <v>0</v>
      </c>
      <c r="E46" s="462">
        <f t="shared" si="21"/>
        <v>0</v>
      </c>
      <c r="F46" s="462">
        <f t="shared" si="21"/>
        <v>0</v>
      </c>
      <c r="G46" s="462">
        <f t="shared" si="21"/>
        <v>0</v>
      </c>
      <c r="H46" s="462">
        <f t="shared" si="21"/>
        <v>1.036</v>
      </c>
      <c r="I46" s="462">
        <f t="shared" si="21"/>
        <v>0</v>
      </c>
      <c r="J46" s="462">
        <f t="shared" si="21"/>
        <v>0</v>
      </c>
      <c r="K46" s="462">
        <f t="shared" si="21"/>
        <v>1.0828925766</v>
      </c>
      <c r="L46" s="462">
        <f t="shared" si="21"/>
        <v>0</v>
      </c>
      <c r="M46" s="462">
        <f t="shared" si="21"/>
        <v>0</v>
      </c>
      <c r="N46" s="462">
        <f t="shared" si="21"/>
        <v>0.27217554</v>
      </c>
      <c r="O46" s="462">
        <f t="shared" si="21"/>
        <v>0</v>
      </c>
      <c r="P46" s="462">
        <f t="shared" si="21"/>
        <v>0</v>
      </c>
      <c r="Q46" s="462">
        <f t="shared" si="21"/>
        <v>0.27217554</v>
      </c>
      <c r="R46" s="462">
        <f t="shared" si="21"/>
        <v>0</v>
      </c>
      <c r="S46" s="462">
        <f t="shared" si="21"/>
        <v>0</v>
      </c>
      <c r="T46" s="462">
        <f t="shared" si="21"/>
        <v>0.27217554</v>
      </c>
      <c r="U46" s="462">
        <f t="shared" si="21"/>
        <v>0</v>
      </c>
      <c r="V46" s="462">
        <f t="shared" si="21"/>
        <v>0</v>
      </c>
      <c r="W46" s="462">
        <f t="shared" si="21"/>
        <v>0.27217554</v>
      </c>
      <c r="X46" s="462">
        <f t="shared" si="21"/>
        <v>0</v>
      </c>
      <c r="Y46" s="462">
        <f t="shared" si="21"/>
        <v>0</v>
      </c>
      <c r="Z46" s="462">
        <f t="shared" si="21"/>
        <v>1.08870216</v>
      </c>
      <c r="AA46" s="462">
        <f t="shared" si="21"/>
        <v>0</v>
      </c>
      <c r="AB46" s="462">
        <f t="shared" si="21"/>
        <v>0</v>
      </c>
      <c r="AC46" s="462">
        <f t="shared" si="21"/>
        <v>1.089</v>
      </c>
      <c r="AD46" s="462">
        <f t="shared" si="21"/>
        <v>0</v>
      </c>
      <c r="AE46" s="462">
        <f t="shared" si="21"/>
        <v>0</v>
      </c>
      <c r="AF46" s="462">
        <f t="shared" si="21"/>
        <v>4.2965947365999995</v>
      </c>
      <c r="AG46" s="463"/>
    </row>
    <row r="47" spans="1:33" ht="11.25" customHeight="1">
      <c r="A47" s="178" t="s">
        <v>315</v>
      </c>
      <c r="B47" s="180" t="s">
        <v>53</v>
      </c>
      <c r="C47" s="470">
        <v>0</v>
      </c>
      <c r="D47" s="470">
        <v>0</v>
      </c>
      <c r="E47" s="470">
        <v>0</v>
      </c>
      <c r="F47" s="470">
        <v>0</v>
      </c>
      <c r="G47" s="470">
        <v>0</v>
      </c>
      <c r="H47" s="277">
        <v>1.036</v>
      </c>
      <c r="I47" s="470">
        <v>0</v>
      </c>
      <c r="J47" s="470">
        <v>0</v>
      </c>
      <c r="K47" s="277">
        <v>1.0828925766</v>
      </c>
      <c r="L47" s="469">
        <v>0</v>
      </c>
      <c r="M47" s="469">
        <v>0</v>
      </c>
      <c r="N47" s="469">
        <v>0.27217554</v>
      </c>
      <c r="O47" s="469">
        <v>0</v>
      </c>
      <c r="P47" s="469">
        <v>0</v>
      </c>
      <c r="Q47" s="469">
        <v>0.27217554</v>
      </c>
      <c r="R47" s="469">
        <v>0</v>
      </c>
      <c r="S47" s="469">
        <v>0</v>
      </c>
      <c r="T47" s="469">
        <v>0.27217554</v>
      </c>
      <c r="U47" s="469">
        <v>0</v>
      </c>
      <c r="V47" s="469">
        <v>0</v>
      </c>
      <c r="W47" s="469">
        <v>0.27217554</v>
      </c>
      <c r="X47" s="229">
        <f>L47+O47+R47+U47</f>
        <v>0</v>
      </c>
      <c r="Y47" s="229">
        <f>M47+P47+S47+V47</f>
        <v>0</v>
      </c>
      <c r="Z47" s="229">
        <f>N47+Q47+T47+W47</f>
        <v>1.08870216</v>
      </c>
      <c r="AA47" s="469">
        <v>0</v>
      </c>
      <c r="AB47" s="469">
        <v>0</v>
      </c>
      <c r="AC47" s="469">
        <v>1.089</v>
      </c>
      <c r="AD47" s="229">
        <f>C47+F47+I47+X47+AA47</f>
        <v>0</v>
      </c>
      <c r="AE47" s="229">
        <f>D47+G47+J47+Y47+AB47</f>
        <v>0</v>
      </c>
      <c r="AF47" s="229">
        <f>E47+H47+K47+Z47+AC47</f>
        <v>4.2965947365999995</v>
      </c>
      <c r="AG47" s="466"/>
    </row>
    <row r="48" spans="1:33" ht="15.75" customHeight="1">
      <c r="A48" s="471" t="s">
        <v>316</v>
      </c>
      <c r="B48" s="133" t="s">
        <v>151</v>
      </c>
      <c r="C48" s="462">
        <f>C49+C56</f>
        <v>0</v>
      </c>
      <c r="D48" s="462">
        <f aca="true" t="shared" si="22" ref="D48:AF48">D49+D56</f>
        <v>0</v>
      </c>
      <c r="E48" s="462">
        <f t="shared" si="22"/>
        <v>0</v>
      </c>
      <c r="F48" s="462">
        <f t="shared" si="22"/>
        <v>0</v>
      </c>
      <c r="G48" s="462">
        <f t="shared" si="22"/>
        <v>0</v>
      </c>
      <c r="H48" s="462">
        <f t="shared" si="22"/>
        <v>0</v>
      </c>
      <c r="I48" s="462">
        <f t="shared" si="22"/>
        <v>0</v>
      </c>
      <c r="J48" s="462">
        <f t="shared" si="22"/>
        <v>0</v>
      </c>
      <c r="K48" s="462">
        <f t="shared" si="22"/>
        <v>0</v>
      </c>
      <c r="L48" s="462">
        <f t="shared" si="22"/>
        <v>0</v>
      </c>
      <c r="M48" s="462">
        <f t="shared" si="22"/>
        <v>0</v>
      </c>
      <c r="N48" s="462">
        <f t="shared" si="22"/>
        <v>0</v>
      </c>
      <c r="O48" s="462">
        <f t="shared" si="22"/>
        <v>0</v>
      </c>
      <c r="P48" s="462">
        <f t="shared" si="22"/>
        <v>0</v>
      </c>
      <c r="Q48" s="462">
        <f t="shared" si="22"/>
        <v>0</v>
      </c>
      <c r="R48" s="462">
        <f t="shared" si="22"/>
        <v>0</v>
      </c>
      <c r="S48" s="462">
        <f t="shared" si="22"/>
        <v>0</v>
      </c>
      <c r="T48" s="462">
        <f t="shared" si="22"/>
        <v>0</v>
      </c>
      <c r="U48" s="462">
        <f t="shared" si="22"/>
        <v>0</v>
      </c>
      <c r="V48" s="462">
        <f t="shared" si="22"/>
        <v>0</v>
      </c>
      <c r="W48" s="462">
        <f t="shared" si="22"/>
        <v>0</v>
      </c>
      <c r="X48" s="462">
        <f t="shared" si="22"/>
        <v>0</v>
      </c>
      <c r="Y48" s="462">
        <f t="shared" si="22"/>
        <v>0</v>
      </c>
      <c r="Z48" s="462">
        <f t="shared" si="22"/>
        <v>0</v>
      </c>
      <c r="AA48" s="462">
        <f t="shared" si="22"/>
        <v>0</v>
      </c>
      <c r="AB48" s="462">
        <f t="shared" si="22"/>
        <v>0</v>
      </c>
      <c r="AC48" s="462">
        <f t="shared" si="22"/>
        <v>0.587</v>
      </c>
      <c r="AD48" s="462">
        <f t="shared" si="22"/>
        <v>0</v>
      </c>
      <c r="AE48" s="462">
        <f t="shared" si="22"/>
        <v>0</v>
      </c>
      <c r="AF48" s="462">
        <f t="shared" si="22"/>
        <v>0.587</v>
      </c>
      <c r="AG48" s="463"/>
    </row>
    <row r="49" spans="1:33" ht="19.5">
      <c r="A49" s="178" t="s">
        <v>317</v>
      </c>
      <c r="B49" s="140" t="s">
        <v>54</v>
      </c>
      <c r="C49" s="464">
        <f>SUM(C50:C55)</f>
        <v>0</v>
      </c>
      <c r="D49" s="464">
        <f aca="true" t="shared" si="23" ref="D49:AF49">SUM(D50:D55)</f>
        <v>0</v>
      </c>
      <c r="E49" s="464">
        <f t="shared" si="23"/>
        <v>0</v>
      </c>
      <c r="F49" s="464">
        <f t="shared" si="23"/>
        <v>0</v>
      </c>
      <c r="G49" s="464">
        <f t="shared" si="23"/>
        <v>0</v>
      </c>
      <c r="H49" s="464">
        <f t="shared" si="23"/>
        <v>0</v>
      </c>
      <c r="I49" s="464">
        <f t="shared" si="23"/>
        <v>0</v>
      </c>
      <c r="J49" s="464">
        <f t="shared" si="23"/>
        <v>0</v>
      </c>
      <c r="K49" s="464">
        <f t="shared" si="23"/>
        <v>0</v>
      </c>
      <c r="L49" s="464">
        <f t="shared" si="23"/>
        <v>0</v>
      </c>
      <c r="M49" s="464">
        <f t="shared" si="23"/>
        <v>0</v>
      </c>
      <c r="N49" s="464">
        <f t="shared" si="23"/>
        <v>0</v>
      </c>
      <c r="O49" s="464">
        <f t="shared" si="23"/>
        <v>0</v>
      </c>
      <c r="P49" s="464">
        <f t="shared" si="23"/>
        <v>0</v>
      </c>
      <c r="Q49" s="464">
        <f t="shared" si="23"/>
        <v>0</v>
      </c>
      <c r="R49" s="464">
        <f t="shared" si="23"/>
        <v>0</v>
      </c>
      <c r="S49" s="464">
        <f t="shared" si="23"/>
        <v>0</v>
      </c>
      <c r="T49" s="464">
        <f t="shared" si="23"/>
        <v>0</v>
      </c>
      <c r="U49" s="464">
        <f t="shared" si="23"/>
        <v>0</v>
      </c>
      <c r="V49" s="464">
        <f t="shared" si="23"/>
        <v>0</v>
      </c>
      <c r="W49" s="464">
        <f t="shared" si="23"/>
        <v>0</v>
      </c>
      <c r="X49" s="464">
        <f t="shared" si="23"/>
        <v>0</v>
      </c>
      <c r="Y49" s="464">
        <f t="shared" si="23"/>
        <v>0</v>
      </c>
      <c r="Z49" s="464">
        <f t="shared" si="23"/>
        <v>0</v>
      </c>
      <c r="AA49" s="464">
        <f t="shared" si="23"/>
        <v>0</v>
      </c>
      <c r="AB49" s="464">
        <f t="shared" si="23"/>
        <v>0</v>
      </c>
      <c r="AC49" s="464">
        <f t="shared" si="23"/>
        <v>0</v>
      </c>
      <c r="AD49" s="464">
        <f t="shared" si="23"/>
        <v>0</v>
      </c>
      <c r="AE49" s="464">
        <f t="shared" si="23"/>
        <v>0</v>
      </c>
      <c r="AF49" s="464">
        <f t="shared" si="23"/>
        <v>0</v>
      </c>
      <c r="AG49" s="130"/>
    </row>
    <row r="50" spans="1:33" ht="12" customHeight="1">
      <c r="A50" s="178" t="s">
        <v>318</v>
      </c>
      <c r="B50" s="180" t="s">
        <v>55</v>
      </c>
      <c r="C50" s="470">
        <v>0</v>
      </c>
      <c r="D50" s="470">
        <v>0</v>
      </c>
      <c r="E50" s="470">
        <v>0</v>
      </c>
      <c r="F50" s="470">
        <v>0</v>
      </c>
      <c r="G50" s="470">
        <v>0</v>
      </c>
      <c r="H50" s="470">
        <v>0</v>
      </c>
      <c r="I50" s="470">
        <v>0</v>
      </c>
      <c r="J50" s="470">
        <v>0</v>
      </c>
      <c r="K50" s="470">
        <v>0</v>
      </c>
      <c r="L50" s="470">
        <v>0</v>
      </c>
      <c r="M50" s="470">
        <v>0</v>
      </c>
      <c r="N50" s="470">
        <v>0</v>
      </c>
      <c r="O50" s="470">
        <v>0</v>
      </c>
      <c r="P50" s="470">
        <v>0</v>
      </c>
      <c r="Q50" s="470">
        <v>0</v>
      </c>
      <c r="R50" s="470">
        <v>0</v>
      </c>
      <c r="S50" s="470">
        <v>0</v>
      </c>
      <c r="T50" s="470">
        <v>0</v>
      </c>
      <c r="U50" s="470">
        <v>0</v>
      </c>
      <c r="V50" s="470">
        <v>0</v>
      </c>
      <c r="W50" s="470">
        <v>0</v>
      </c>
      <c r="X50" s="229">
        <f aca="true" t="shared" si="24" ref="X50:Z55">L50+O50+R50+U50</f>
        <v>0</v>
      </c>
      <c r="Y50" s="229">
        <f t="shared" si="24"/>
        <v>0</v>
      </c>
      <c r="Z50" s="229">
        <f t="shared" si="24"/>
        <v>0</v>
      </c>
      <c r="AA50" s="470">
        <v>0</v>
      </c>
      <c r="AB50" s="470">
        <v>0</v>
      </c>
      <c r="AC50" s="469">
        <v>0</v>
      </c>
      <c r="AD50" s="229">
        <f aca="true" t="shared" si="25" ref="AD50:AF55">C50+F50+I50+X50+AA50</f>
        <v>0</v>
      </c>
      <c r="AE50" s="229">
        <f t="shared" si="25"/>
        <v>0</v>
      </c>
      <c r="AF50" s="229">
        <f t="shared" si="25"/>
        <v>0</v>
      </c>
      <c r="AG50" s="466"/>
    </row>
    <row r="51" spans="1:33" ht="11.25" customHeight="1">
      <c r="A51" s="178" t="s">
        <v>319</v>
      </c>
      <c r="B51" s="180" t="s">
        <v>56</v>
      </c>
      <c r="C51" s="470">
        <v>0</v>
      </c>
      <c r="D51" s="470">
        <v>0</v>
      </c>
      <c r="E51" s="470">
        <v>0</v>
      </c>
      <c r="F51" s="470">
        <v>0</v>
      </c>
      <c r="G51" s="470">
        <v>0</v>
      </c>
      <c r="H51" s="470">
        <v>0</v>
      </c>
      <c r="I51" s="470">
        <v>0</v>
      </c>
      <c r="J51" s="470">
        <v>0</v>
      </c>
      <c r="K51" s="470">
        <v>0</v>
      </c>
      <c r="L51" s="470">
        <v>0</v>
      </c>
      <c r="M51" s="470">
        <v>0</v>
      </c>
      <c r="N51" s="470">
        <v>0</v>
      </c>
      <c r="O51" s="470">
        <v>0</v>
      </c>
      <c r="P51" s="470">
        <v>0</v>
      </c>
      <c r="Q51" s="470">
        <v>0</v>
      </c>
      <c r="R51" s="470">
        <v>0</v>
      </c>
      <c r="S51" s="470">
        <v>0</v>
      </c>
      <c r="T51" s="470">
        <v>0</v>
      </c>
      <c r="U51" s="470">
        <v>0</v>
      </c>
      <c r="V51" s="470">
        <v>0</v>
      </c>
      <c r="W51" s="470">
        <v>0</v>
      </c>
      <c r="X51" s="229">
        <f t="shared" si="24"/>
        <v>0</v>
      </c>
      <c r="Y51" s="229">
        <f t="shared" si="24"/>
        <v>0</v>
      </c>
      <c r="Z51" s="229">
        <f t="shared" si="24"/>
        <v>0</v>
      </c>
      <c r="AA51" s="470">
        <v>0</v>
      </c>
      <c r="AB51" s="470">
        <v>0</v>
      </c>
      <c r="AC51" s="469">
        <v>0</v>
      </c>
      <c r="AD51" s="229">
        <f t="shared" si="25"/>
        <v>0</v>
      </c>
      <c r="AE51" s="229">
        <f t="shared" si="25"/>
        <v>0</v>
      </c>
      <c r="AF51" s="229">
        <f t="shared" si="25"/>
        <v>0</v>
      </c>
      <c r="AG51" s="466"/>
    </row>
    <row r="52" spans="1:33" ht="11.25" customHeight="1">
      <c r="A52" s="178" t="s">
        <v>320</v>
      </c>
      <c r="B52" s="179" t="s">
        <v>33</v>
      </c>
      <c r="C52" s="470">
        <v>0</v>
      </c>
      <c r="D52" s="470">
        <v>0</v>
      </c>
      <c r="E52" s="470">
        <v>0</v>
      </c>
      <c r="F52" s="470">
        <v>0</v>
      </c>
      <c r="G52" s="470">
        <v>0</v>
      </c>
      <c r="H52" s="470">
        <v>0</v>
      </c>
      <c r="I52" s="470">
        <v>0</v>
      </c>
      <c r="J52" s="470">
        <v>0</v>
      </c>
      <c r="K52" s="470">
        <v>0</v>
      </c>
      <c r="L52" s="470">
        <v>0</v>
      </c>
      <c r="M52" s="470">
        <v>0</v>
      </c>
      <c r="N52" s="470">
        <v>0</v>
      </c>
      <c r="O52" s="470">
        <v>0</v>
      </c>
      <c r="P52" s="470">
        <v>0</v>
      </c>
      <c r="Q52" s="470">
        <v>0</v>
      </c>
      <c r="R52" s="470">
        <v>0</v>
      </c>
      <c r="S52" s="470">
        <v>0</v>
      </c>
      <c r="T52" s="470">
        <v>0</v>
      </c>
      <c r="U52" s="470">
        <v>0</v>
      </c>
      <c r="V52" s="470">
        <v>0</v>
      </c>
      <c r="W52" s="470">
        <v>0</v>
      </c>
      <c r="X52" s="229">
        <f t="shared" si="24"/>
        <v>0</v>
      </c>
      <c r="Y52" s="229">
        <f t="shared" si="24"/>
        <v>0</v>
      </c>
      <c r="Z52" s="229">
        <f t="shared" si="24"/>
        <v>0</v>
      </c>
      <c r="AA52" s="470">
        <v>0</v>
      </c>
      <c r="AB52" s="470">
        <v>0</v>
      </c>
      <c r="AC52" s="469">
        <v>0</v>
      </c>
      <c r="AD52" s="229">
        <f t="shared" si="25"/>
        <v>0</v>
      </c>
      <c r="AE52" s="229">
        <f t="shared" si="25"/>
        <v>0</v>
      </c>
      <c r="AF52" s="229">
        <f t="shared" si="25"/>
        <v>0</v>
      </c>
      <c r="AG52" s="466"/>
    </row>
    <row r="53" spans="1:33" ht="11.25" customHeight="1">
      <c r="A53" s="178" t="s">
        <v>321</v>
      </c>
      <c r="B53" s="179" t="s">
        <v>57</v>
      </c>
      <c r="C53" s="470">
        <v>0</v>
      </c>
      <c r="D53" s="470">
        <v>0</v>
      </c>
      <c r="E53" s="470">
        <v>0</v>
      </c>
      <c r="F53" s="470">
        <v>0</v>
      </c>
      <c r="G53" s="470">
        <v>0</v>
      </c>
      <c r="H53" s="470">
        <v>0</v>
      </c>
      <c r="I53" s="470">
        <v>0</v>
      </c>
      <c r="J53" s="470">
        <v>0</v>
      </c>
      <c r="K53" s="470">
        <v>0</v>
      </c>
      <c r="L53" s="470">
        <v>0</v>
      </c>
      <c r="M53" s="470">
        <v>0</v>
      </c>
      <c r="N53" s="470">
        <v>0</v>
      </c>
      <c r="O53" s="470">
        <v>0</v>
      </c>
      <c r="P53" s="470">
        <v>0</v>
      </c>
      <c r="Q53" s="470">
        <v>0</v>
      </c>
      <c r="R53" s="470">
        <v>0</v>
      </c>
      <c r="S53" s="470">
        <v>0</v>
      </c>
      <c r="T53" s="470">
        <v>0</v>
      </c>
      <c r="U53" s="470">
        <v>0</v>
      </c>
      <c r="V53" s="470">
        <v>0</v>
      </c>
      <c r="W53" s="470">
        <v>0</v>
      </c>
      <c r="X53" s="229">
        <f t="shared" si="24"/>
        <v>0</v>
      </c>
      <c r="Y53" s="229">
        <f t="shared" si="24"/>
        <v>0</v>
      </c>
      <c r="Z53" s="229">
        <f t="shared" si="24"/>
        <v>0</v>
      </c>
      <c r="AA53" s="470">
        <v>0</v>
      </c>
      <c r="AB53" s="470">
        <v>0</v>
      </c>
      <c r="AC53" s="469">
        <v>0</v>
      </c>
      <c r="AD53" s="229">
        <f t="shared" si="25"/>
        <v>0</v>
      </c>
      <c r="AE53" s="229">
        <f t="shared" si="25"/>
        <v>0</v>
      </c>
      <c r="AF53" s="229">
        <f t="shared" si="25"/>
        <v>0</v>
      </c>
      <c r="AG53" s="466"/>
    </row>
    <row r="54" spans="1:33" ht="11.25" customHeight="1">
      <c r="A54" s="178" t="s">
        <v>322</v>
      </c>
      <c r="B54" s="180" t="s">
        <v>58</v>
      </c>
      <c r="C54" s="470">
        <v>0</v>
      </c>
      <c r="D54" s="470">
        <v>0</v>
      </c>
      <c r="E54" s="470">
        <v>0</v>
      </c>
      <c r="F54" s="470">
        <v>0</v>
      </c>
      <c r="G54" s="470">
        <v>0</v>
      </c>
      <c r="H54" s="470">
        <v>0</v>
      </c>
      <c r="I54" s="470">
        <v>0</v>
      </c>
      <c r="J54" s="470">
        <v>0</v>
      </c>
      <c r="K54" s="470">
        <v>0</v>
      </c>
      <c r="L54" s="470">
        <v>0</v>
      </c>
      <c r="M54" s="470">
        <v>0</v>
      </c>
      <c r="N54" s="470">
        <v>0</v>
      </c>
      <c r="O54" s="470">
        <v>0</v>
      </c>
      <c r="P54" s="470">
        <v>0</v>
      </c>
      <c r="Q54" s="470">
        <v>0</v>
      </c>
      <c r="R54" s="470">
        <v>0</v>
      </c>
      <c r="S54" s="470">
        <v>0</v>
      </c>
      <c r="T54" s="470">
        <v>0</v>
      </c>
      <c r="U54" s="470">
        <v>0</v>
      </c>
      <c r="V54" s="470">
        <v>0</v>
      </c>
      <c r="W54" s="470">
        <v>0</v>
      </c>
      <c r="X54" s="229">
        <f t="shared" si="24"/>
        <v>0</v>
      </c>
      <c r="Y54" s="229">
        <f t="shared" si="24"/>
        <v>0</v>
      </c>
      <c r="Z54" s="229">
        <f t="shared" si="24"/>
        <v>0</v>
      </c>
      <c r="AA54" s="470">
        <v>0</v>
      </c>
      <c r="AB54" s="470">
        <v>0</v>
      </c>
      <c r="AC54" s="469">
        <v>0</v>
      </c>
      <c r="AD54" s="229">
        <f t="shared" si="25"/>
        <v>0</v>
      </c>
      <c r="AE54" s="229">
        <f t="shared" si="25"/>
        <v>0</v>
      </c>
      <c r="AF54" s="229">
        <f t="shared" si="25"/>
        <v>0</v>
      </c>
      <c r="AG54" s="466"/>
    </row>
    <row r="55" spans="1:33" ht="20.25" customHeight="1">
      <c r="A55" s="178" t="s">
        <v>323</v>
      </c>
      <c r="B55" s="179" t="s">
        <v>61</v>
      </c>
      <c r="C55" s="470">
        <v>0</v>
      </c>
      <c r="D55" s="470">
        <v>0</v>
      </c>
      <c r="E55" s="470">
        <v>0</v>
      </c>
      <c r="F55" s="470">
        <v>0</v>
      </c>
      <c r="G55" s="470">
        <v>0</v>
      </c>
      <c r="H55" s="470">
        <v>0</v>
      </c>
      <c r="I55" s="470">
        <v>0</v>
      </c>
      <c r="J55" s="470">
        <v>0</v>
      </c>
      <c r="K55" s="470">
        <v>0</v>
      </c>
      <c r="L55" s="470">
        <v>0</v>
      </c>
      <c r="M55" s="470">
        <v>0</v>
      </c>
      <c r="N55" s="470">
        <v>0</v>
      </c>
      <c r="O55" s="470">
        <v>0</v>
      </c>
      <c r="P55" s="470">
        <v>0</v>
      </c>
      <c r="Q55" s="470">
        <v>0</v>
      </c>
      <c r="R55" s="470">
        <v>0</v>
      </c>
      <c r="S55" s="470">
        <v>0</v>
      </c>
      <c r="T55" s="470">
        <v>0</v>
      </c>
      <c r="U55" s="470">
        <v>0</v>
      </c>
      <c r="V55" s="470">
        <v>0</v>
      </c>
      <c r="W55" s="470">
        <v>0</v>
      </c>
      <c r="X55" s="229">
        <f t="shared" si="24"/>
        <v>0</v>
      </c>
      <c r="Y55" s="229">
        <f t="shared" si="24"/>
        <v>0</v>
      </c>
      <c r="Z55" s="229">
        <f t="shared" si="24"/>
        <v>0</v>
      </c>
      <c r="AA55" s="470">
        <v>0</v>
      </c>
      <c r="AB55" s="470">
        <v>0</v>
      </c>
      <c r="AC55" s="229">
        <v>0</v>
      </c>
      <c r="AD55" s="229">
        <f t="shared" si="25"/>
        <v>0</v>
      </c>
      <c r="AE55" s="229">
        <f t="shared" si="25"/>
        <v>0</v>
      </c>
      <c r="AF55" s="229">
        <f t="shared" si="25"/>
        <v>0</v>
      </c>
      <c r="AG55" s="466"/>
    </row>
    <row r="56" spans="1:33" ht="19.5">
      <c r="A56" s="178" t="s">
        <v>324</v>
      </c>
      <c r="B56" s="140" t="s">
        <v>60</v>
      </c>
      <c r="C56" s="464">
        <f>C57</f>
        <v>0</v>
      </c>
      <c r="D56" s="464">
        <f aca="true" t="shared" si="26" ref="D56:AF56">D57</f>
        <v>0</v>
      </c>
      <c r="E56" s="464">
        <f t="shared" si="26"/>
        <v>0</v>
      </c>
      <c r="F56" s="464">
        <f t="shared" si="26"/>
        <v>0</v>
      </c>
      <c r="G56" s="464">
        <f t="shared" si="26"/>
        <v>0</v>
      </c>
      <c r="H56" s="464">
        <f t="shared" si="26"/>
        <v>0</v>
      </c>
      <c r="I56" s="464">
        <f t="shared" si="26"/>
        <v>0</v>
      </c>
      <c r="J56" s="464">
        <f t="shared" si="26"/>
        <v>0</v>
      </c>
      <c r="K56" s="464">
        <f t="shared" si="26"/>
        <v>0</v>
      </c>
      <c r="L56" s="464">
        <f t="shared" si="26"/>
        <v>0</v>
      </c>
      <c r="M56" s="464">
        <f t="shared" si="26"/>
        <v>0</v>
      </c>
      <c r="N56" s="464">
        <f t="shared" si="26"/>
        <v>0</v>
      </c>
      <c r="O56" s="464">
        <f t="shared" si="26"/>
        <v>0</v>
      </c>
      <c r="P56" s="464">
        <f t="shared" si="26"/>
        <v>0</v>
      </c>
      <c r="Q56" s="464">
        <f t="shared" si="26"/>
        <v>0</v>
      </c>
      <c r="R56" s="464">
        <f t="shared" si="26"/>
        <v>0</v>
      </c>
      <c r="S56" s="464">
        <f t="shared" si="26"/>
        <v>0</v>
      </c>
      <c r="T56" s="464">
        <f t="shared" si="26"/>
        <v>0</v>
      </c>
      <c r="U56" s="464">
        <f t="shared" si="26"/>
        <v>0</v>
      </c>
      <c r="V56" s="464">
        <f t="shared" si="26"/>
        <v>0</v>
      </c>
      <c r="W56" s="464">
        <f t="shared" si="26"/>
        <v>0</v>
      </c>
      <c r="X56" s="464">
        <f t="shared" si="26"/>
        <v>0</v>
      </c>
      <c r="Y56" s="464">
        <f t="shared" si="26"/>
        <v>0</v>
      </c>
      <c r="Z56" s="464">
        <f t="shared" si="26"/>
        <v>0</v>
      </c>
      <c r="AA56" s="464">
        <f t="shared" si="26"/>
        <v>0</v>
      </c>
      <c r="AB56" s="464">
        <f t="shared" si="26"/>
        <v>0</v>
      </c>
      <c r="AC56" s="464">
        <f t="shared" si="26"/>
        <v>0.587</v>
      </c>
      <c r="AD56" s="464">
        <f t="shared" si="26"/>
        <v>0</v>
      </c>
      <c r="AE56" s="464">
        <f t="shared" si="26"/>
        <v>0</v>
      </c>
      <c r="AF56" s="464">
        <f t="shared" si="26"/>
        <v>0.587</v>
      </c>
      <c r="AG56" s="130"/>
    </row>
    <row r="57" spans="1:33" ht="12.75" customHeight="1">
      <c r="A57" s="178" t="s">
        <v>325</v>
      </c>
      <c r="B57" s="180" t="s">
        <v>56</v>
      </c>
      <c r="C57" s="470">
        <v>0</v>
      </c>
      <c r="D57" s="470">
        <v>0</v>
      </c>
      <c r="E57" s="470">
        <v>0</v>
      </c>
      <c r="F57" s="470">
        <v>0</v>
      </c>
      <c r="G57" s="470">
        <v>0</v>
      </c>
      <c r="H57" s="470">
        <v>0</v>
      </c>
      <c r="I57" s="470">
        <v>0</v>
      </c>
      <c r="J57" s="470">
        <v>0</v>
      </c>
      <c r="K57" s="470">
        <v>0</v>
      </c>
      <c r="L57" s="469">
        <v>0</v>
      </c>
      <c r="M57" s="469">
        <v>0</v>
      </c>
      <c r="N57" s="469">
        <v>0</v>
      </c>
      <c r="O57" s="469">
        <v>0</v>
      </c>
      <c r="P57" s="469">
        <v>0</v>
      </c>
      <c r="Q57" s="469">
        <v>0</v>
      </c>
      <c r="R57" s="469">
        <v>0</v>
      </c>
      <c r="S57" s="469">
        <v>0</v>
      </c>
      <c r="T57" s="469">
        <v>0</v>
      </c>
      <c r="U57" s="469">
        <v>0</v>
      </c>
      <c r="V57" s="469">
        <v>0</v>
      </c>
      <c r="W57" s="469">
        <v>0</v>
      </c>
      <c r="X57" s="229">
        <f>L57+O57+R57+U57</f>
        <v>0</v>
      </c>
      <c r="Y57" s="229">
        <f>M57+P57+S57+V57</f>
        <v>0</v>
      </c>
      <c r="Z57" s="229">
        <f>N57+Q57+T57+W57</f>
        <v>0</v>
      </c>
      <c r="AA57" s="469">
        <v>0</v>
      </c>
      <c r="AB57" s="469">
        <v>0</v>
      </c>
      <c r="AC57" s="277">
        <v>0.587</v>
      </c>
      <c r="AD57" s="229">
        <f>C57+F57+I57+X57+AA57</f>
        <v>0</v>
      </c>
      <c r="AE57" s="229">
        <f>D57+G57+J57+Y57+AB57</f>
        <v>0</v>
      </c>
      <c r="AF57" s="229">
        <f>E57+H57+K57+Z57+AC57</f>
        <v>0.587</v>
      </c>
      <c r="AG57" s="466"/>
    </row>
    <row r="58" spans="1:33" ht="12.75" customHeight="1">
      <c r="A58" s="472" t="s">
        <v>75</v>
      </c>
      <c r="B58" s="456" t="s">
        <v>211</v>
      </c>
      <c r="C58" s="457">
        <f>C59</f>
        <v>0</v>
      </c>
      <c r="D58" s="457">
        <f aca="true" t="shared" si="27" ref="D58:AF58">D59</f>
        <v>0</v>
      </c>
      <c r="E58" s="457">
        <f t="shared" si="27"/>
        <v>0</v>
      </c>
      <c r="F58" s="457">
        <f t="shared" si="27"/>
        <v>0</v>
      </c>
      <c r="G58" s="457">
        <f t="shared" si="27"/>
        <v>0</v>
      </c>
      <c r="H58" s="457">
        <f t="shared" si="27"/>
        <v>0</v>
      </c>
      <c r="I58" s="457">
        <f t="shared" si="27"/>
        <v>0</v>
      </c>
      <c r="J58" s="457">
        <f t="shared" si="27"/>
        <v>0</v>
      </c>
      <c r="K58" s="457">
        <f t="shared" si="27"/>
        <v>0</v>
      </c>
      <c r="L58" s="457">
        <f t="shared" si="27"/>
        <v>0</v>
      </c>
      <c r="M58" s="457">
        <f t="shared" si="27"/>
        <v>0</v>
      </c>
      <c r="N58" s="457">
        <f t="shared" si="27"/>
        <v>0</v>
      </c>
      <c r="O58" s="457">
        <f t="shared" si="27"/>
        <v>0</v>
      </c>
      <c r="P58" s="457">
        <f t="shared" si="27"/>
        <v>0</v>
      </c>
      <c r="Q58" s="457">
        <f t="shared" si="27"/>
        <v>0</v>
      </c>
      <c r="R58" s="457">
        <f t="shared" si="27"/>
        <v>0</v>
      </c>
      <c r="S58" s="457">
        <f t="shared" si="27"/>
        <v>0</v>
      </c>
      <c r="T58" s="457">
        <f t="shared" si="27"/>
        <v>0</v>
      </c>
      <c r="U58" s="457">
        <f t="shared" si="27"/>
        <v>0.3</v>
      </c>
      <c r="V58" s="457">
        <f t="shared" si="27"/>
        <v>0.25</v>
      </c>
      <c r="W58" s="457">
        <f t="shared" si="27"/>
        <v>2.46384</v>
      </c>
      <c r="X58" s="457">
        <f t="shared" si="27"/>
        <v>0.3</v>
      </c>
      <c r="Y58" s="457">
        <f t="shared" si="27"/>
        <v>0.25</v>
      </c>
      <c r="Z58" s="457">
        <f t="shared" si="27"/>
        <v>2.46384</v>
      </c>
      <c r="AA58" s="457">
        <f t="shared" si="27"/>
        <v>4.41</v>
      </c>
      <c r="AB58" s="457">
        <f t="shared" si="27"/>
        <v>0.5</v>
      </c>
      <c r="AC58" s="457">
        <f t="shared" si="27"/>
        <v>9.144</v>
      </c>
      <c r="AD58" s="457">
        <f t="shared" si="27"/>
        <v>4.71</v>
      </c>
      <c r="AE58" s="457">
        <f t="shared" si="27"/>
        <v>0.75</v>
      </c>
      <c r="AF58" s="457">
        <f t="shared" si="27"/>
        <v>11.60784</v>
      </c>
      <c r="AG58" s="458"/>
    </row>
    <row r="59" spans="1:33" ht="12.75" customHeight="1">
      <c r="A59" s="473" t="s">
        <v>76</v>
      </c>
      <c r="B59" s="133" t="s">
        <v>200</v>
      </c>
      <c r="C59" s="474">
        <f aca="true" t="shared" si="28" ref="C59:AF59">C60</f>
        <v>0</v>
      </c>
      <c r="D59" s="474">
        <f t="shared" si="28"/>
        <v>0</v>
      </c>
      <c r="E59" s="474">
        <f t="shared" si="28"/>
        <v>0</v>
      </c>
      <c r="F59" s="474">
        <f t="shared" si="28"/>
        <v>0</v>
      </c>
      <c r="G59" s="474">
        <f t="shared" si="28"/>
        <v>0</v>
      </c>
      <c r="H59" s="474">
        <f t="shared" si="28"/>
        <v>0</v>
      </c>
      <c r="I59" s="474">
        <f t="shared" si="28"/>
        <v>0</v>
      </c>
      <c r="J59" s="474">
        <f t="shared" si="28"/>
        <v>0</v>
      </c>
      <c r="K59" s="474">
        <f t="shared" si="28"/>
        <v>0</v>
      </c>
      <c r="L59" s="474">
        <f t="shared" si="28"/>
        <v>0</v>
      </c>
      <c r="M59" s="474">
        <f t="shared" si="28"/>
        <v>0</v>
      </c>
      <c r="N59" s="474">
        <f t="shared" si="28"/>
        <v>0</v>
      </c>
      <c r="O59" s="474">
        <f t="shared" si="28"/>
        <v>0</v>
      </c>
      <c r="P59" s="474">
        <f t="shared" si="28"/>
        <v>0</v>
      </c>
      <c r="Q59" s="474">
        <f t="shared" si="28"/>
        <v>0</v>
      </c>
      <c r="R59" s="474">
        <f t="shared" si="28"/>
        <v>0</v>
      </c>
      <c r="S59" s="474">
        <f t="shared" si="28"/>
        <v>0</v>
      </c>
      <c r="T59" s="474">
        <f t="shared" si="28"/>
        <v>0</v>
      </c>
      <c r="U59" s="474">
        <f t="shared" si="28"/>
        <v>0.3</v>
      </c>
      <c r="V59" s="474">
        <f t="shared" si="28"/>
        <v>0.25</v>
      </c>
      <c r="W59" s="474">
        <f t="shared" si="28"/>
        <v>2.46384</v>
      </c>
      <c r="X59" s="474">
        <f t="shared" si="28"/>
        <v>0.3</v>
      </c>
      <c r="Y59" s="474">
        <f t="shared" si="28"/>
        <v>0.25</v>
      </c>
      <c r="Z59" s="474">
        <f t="shared" si="28"/>
        <v>2.46384</v>
      </c>
      <c r="AA59" s="474">
        <f t="shared" si="28"/>
        <v>4.41</v>
      </c>
      <c r="AB59" s="474">
        <f t="shared" si="28"/>
        <v>0.5</v>
      </c>
      <c r="AC59" s="474">
        <f t="shared" si="28"/>
        <v>9.144</v>
      </c>
      <c r="AD59" s="474">
        <f t="shared" si="28"/>
        <v>4.71</v>
      </c>
      <c r="AE59" s="474">
        <f t="shared" si="28"/>
        <v>0.75</v>
      </c>
      <c r="AF59" s="474">
        <f t="shared" si="28"/>
        <v>11.60784</v>
      </c>
      <c r="AG59" s="463"/>
    </row>
    <row r="60" spans="1:33" ht="12" customHeight="1">
      <c r="A60" s="473" t="s">
        <v>251</v>
      </c>
      <c r="B60" s="133" t="s">
        <v>201</v>
      </c>
      <c r="C60" s="474">
        <f aca="true" t="shared" si="29" ref="C60:AF60">C61+C72</f>
        <v>0</v>
      </c>
      <c r="D60" s="474">
        <f t="shared" si="29"/>
        <v>0</v>
      </c>
      <c r="E60" s="474">
        <f t="shared" si="29"/>
        <v>0</v>
      </c>
      <c r="F60" s="474">
        <f t="shared" si="29"/>
        <v>0</v>
      </c>
      <c r="G60" s="474">
        <f t="shared" si="29"/>
        <v>0</v>
      </c>
      <c r="H60" s="474">
        <f t="shared" si="29"/>
        <v>0</v>
      </c>
      <c r="I60" s="474">
        <f t="shared" si="29"/>
        <v>0</v>
      </c>
      <c r="J60" s="474">
        <f t="shared" si="29"/>
        <v>0</v>
      </c>
      <c r="K60" s="474">
        <f t="shared" si="29"/>
        <v>0</v>
      </c>
      <c r="L60" s="474">
        <f t="shared" si="29"/>
        <v>0</v>
      </c>
      <c r="M60" s="474">
        <f t="shared" si="29"/>
        <v>0</v>
      </c>
      <c r="N60" s="474">
        <f t="shared" si="29"/>
        <v>0</v>
      </c>
      <c r="O60" s="474">
        <f t="shared" si="29"/>
        <v>0</v>
      </c>
      <c r="P60" s="474">
        <f t="shared" si="29"/>
        <v>0</v>
      </c>
      <c r="Q60" s="474">
        <f t="shared" si="29"/>
        <v>0</v>
      </c>
      <c r="R60" s="474">
        <f t="shared" si="29"/>
        <v>0</v>
      </c>
      <c r="S60" s="474">
        <f t="shared" si="29"/>
        <v>0</v>
      </c>
      <c r="T60" s="474">
        <f t="shared" si="29"/>
        <v>0</v>
      </c>
      <c r="U60" s="474">
        <f t="shared" si="29"/>
        <v>0.3</v>
      </c>
      <c r="V60" s="474">
        <f t="shared" si="29"/>
        <v>0.25</v>
      </c>
      <c r="W60" s="474">
        <f t="shared" si="29"/>
        <v>2.46384</v>
      </c>
      <c r="X60" s="474">
        <f t="shared" si="29"/>
        <v>0.3</v>
      </c>
      <c r="Y60" s="474">
        <f t="shared" si="29"/>
        <v>0.25</v>
      </c>
      <c r="Z60" s="474">
        <f t="shared" si="29"/>
        <v>2.46384</v>
      </c>
      <c r="AA60" s="474">
        <f t="shared" si="29"/>
        <v>4.41</v>
      </c>
      <c r="AB60" s="474">
        <f t="shared" si="29"/>
        <v>0.5</v>
      </c>
      <c r="AC60" s="474">
        <f t="shared" si="29"/>
        <v>9.144</v>
      </c>
      <c r="AD60" s="474">
        <f t="shared" si="29"/>
        <v>4.71</v>
      </c>
      <c r="AE60" s="474">
        <f t="shared" si="29"/>
        <v>0.75</v>
      </c>
      <c r="AF60" s="474">
        <f t="shared" si="29"/>
        <v>11.60784</v>
      </c>
      <c r="AG60" s="463"/>
    </row>
    <row r="61" spans="1:33" ht="12" customHeight="1">
      <c r="A61" s="473" t="s">
        <v>255</v>
      </c>
      <c r="B61" s="133" t="s">
        <v>202</v>
      </c>
      <c r="C61" s="462">
        <f>C62+C69</f>
        <v>0</v>
      </c>
      <c r="D61" s="462">
        <f aca="true" t="shared" si="30" ref="D61:AF61">D62+D69</f>
        <v>0</v>
      </c>
      <c r="E61" s="462">
        <f t="shared" si="30"/>
        <v>0</v>
      </c>
      <c r="F61" s="462">
        <f t="shared" si="30"/>
        <v>0</v>
      </c>
      <c r="G61" s="462">
        <f t="shared" si="30"/>
        <v>0</v>
      </c>
      <c r="H61" s="462">
        <f t="shared" si="30"/>
        <v>0</v>
      </c>
      <c r="I61" s="462">
        <f t="shared" si="30"/>
        <v>0</v>
      </c>
      <c r="J61" s="462">
        <f t="shared" si="30"/>
        <v>0</v>
      </c>
      <c r="K61" s="462">
        <f t="shared" si="30"/>
        <v>0</v>
      </c>
      <c r="L61" s="462">
        <f t="shared" si="30"/>
        <v>0</v>
      </c>
      <c r="M61" s="462">
        <f t="shared" si="30"/>
        <v>0</v>
      </c>
      <c r="N61" s="462">
        <f t="shared" si="30"/>
        <v>0</v>
      </c>
      <c r="O61" s="462">
        <f t="shared" si="30"/>
        <v>0</v>
      </c>
      <c r="P61" s="462">
        <f t="shared" si="30"/>
        <v>0</v>
      </c>
      <c r="Q61" s="462">
        <f t="shared" si="30"/>
        <v>0</v>
      </c>
      <c r="R61" s="462">
        <f t="shared" si="30"/>
        <v>0</v>
      </c>
      <c r="S61" s="462">
        <f t="shared" si="30"/>
        <v>0</v>
      </c>
      <c r="T61" s="462">
        <f t="shared" si="30"/>
        <v>0</v>
      </c>
      <c r="U61" s="462">
        <f t="shared" si="30"/>
        <v>0</v>
      </c>
      <c r="V61" s="462">
        <f t="shared" si="30"/>
        <v>0</v>
      </c>
      <c r="W61" s="462">
        <f t="shared" si="30"/>
        <v>0</v>
      </c>
      <c r="X61" s="462">
        <f t="shared" si="30"/>
        <v>0</v>
      </c>
      <c r="Y61" s="462">
        <f t="shared" si="30"/>
        <v>0</v>
      </c>
      <c r="Z61" s="462">
        <f t="shared" si="30"/>
        <v>0</v>
      </c>
      <c r="AA61" s="462">
        <f t="shared" si="30"/>
        <v>4.41</v>
      </c>
      <c r="AB61" s="462">
        <f t="shared" si="30"/>
        <v>0</v>
      </c>
      <c r="AC61" s="462">
        <f t="shared" si="30"/>
        <v>5.144</v>
      </c>
      <c r="AD61" s="462">
        <f t="shared" si="30"/>
        <v>4.41</v>
      </c>
      <c r="AE61" s="462">
        <f t="shared" si="30"/>
        <v>0</v>
      </c>
      <c r="AF61" s="462">
        <f t="shared" si="30"/>
        <v>5.144</v>
      </c>
      <c r="AG61" s="463"/>
    </row>
    <row r="62" spans="1:33" ht="11.25" customHeight="1">
      <c r="A62" s="475" t="s">
        <v>326</v>
      </c>
      <c r="B62" s="135" t="s">
        <v>203</v>
      </c>
      <c r="C62" s="464">
        <f>C63</f>
        <v>0</v>
      </c>
      <c r="D62" s="464">
        <f aca="true" t="shared" si="31" ref="D62:AF62">D63</f>
        <v>0</v>
      </c>
      <c r="E62" s="464">
        <f t="shared" si="31"/>
        <v>0</v>
      </c>
      <c r="F62" s="464">
        <f t="shared" si="31"/>
        <v>0</v>
      </c>
      <c r="G62" s="464">
        <f t="shared" si="31"/>
        <v>0</v>
      </c>
      <c r="H62" s="464">
        <f t="shared" si="31"/>
        <v>0</v>
      </c>
      <c r="I62" s="464">
        <f t="shared" si="31"/>
        <v>0</v>
      </c>
      <c r="J62" s="464">
        <f t="shared" si="31"/>
        <v>0</v>
      </c>
      <c r="K62" s="464">
        <f t="shared" si="31"/>
        <v>0</v>
      </c>
      <c r="L62" s="464">
        <f t="shared" si="31"/>
        <v>0</v>
      </c>
      <c r="M62" s="464">
        <f t="shared" si="31"/>
        <v>0</v>
      </c>
      <c r="N62" s="464">
        <f t="shared" si="31"/>
        <v>0</v>
      </c>
      <c r="O62" s="464">
        <f t="shared" si="31"/>
        <v>0</v>
      </c>
      <c r="P62" s="464">
        <f t="shared" si="31"/>
        <v>0</v>
      </c>
      <c r="Q62" s="464">
        <f t="shared" si="31"/>
        <v>0</v>
      </c>
      <c r="R62" s="464">
        <f t="shared" si="31"/>
        <v>0</v>
      </c>
      <c r="S62" s="464">
        <f t="shared" si="31"/>
        <v>0</v>
      </c>
      <c r="T62" s="464">
        <f t="shared" si="31"/>
        <v>0</v>
      </c>
      <c r="U62" s="464">
        <f t="shared" si="31"/>
        <v>0</v>
      </c>
      <c r="V62" s="464">
        <f t="shared" si="31"/>
        <v>0</v>
      </c>
      <c r="W62" s="464">
        <f t="shared" si="31"/>
        <v>0</v>
      </c>
      <c r="X62" s="464">
        <f t="shared" si="31"/>
        <v>0</v>
      </c>
      <c r="Y62" s="464">
        <f t="shared" si="31"/>
        <v>0</v>
      </c>
      <c r="Z62" s="464">
        <f t="shared" si="31"/>
        <v>0</v>
      </c>
      <c r="AA62" s="464">
        <f t="shared" si="31"/>
        <v>4.41</v>
      </c>
      <c r="AB62" s="464">
        <f t="shared" si="31"/>
        <v>0</v>
      </c>
      <c r="AC62" s="464">
        <f t="shared" si="31"/>
        <v>5.144</v>
      </c>
      <c r="AD62" s="464">
        <f t="shared" si="31"/>
        <v>4.41</v>
      </c>
      <c r="AE62" s="464">
        <f t="shared" si="31"/>
        <v>0</v>
      </c>
      <c r="AF62" s="464">
        <f t="shared" si="31"/>
        <v>5.144</v>
      </c>
      <c r="AG62" s="130"/>
    </row>
    <row r="63" spans="1:33" ht="11.25" customHeight="1">
      <c r="A63" s="476"/>
      <c r="B63" s="135" t="s">
        <v>204</v>
      </c>
      <c r="C63" s="464">
        <f>SUM(C64:C67)</f>
        <v>0</v>
      </c>
      <c r="D63" s="464">
        <f aca="true" t="shared" si="32" ref="D63:AF63">SUM(D64:D67)</f>
        <v>0</v>
      </c>
      <c r="E63" s="464">
        <f t="shared" si="32"/>
        <v>0</v>
      </c>
      <c r="F63" s="464">
        <f t="shared" si="32"/>
        <v>0</v>
      </c>
      <c r="G63" s="464">
        <f t="shared" si="32"/>
        <v>0</v>
      </c>
      <c r="H63" s="464">
        <f t="shared" si="32"/>
        <v>0</v>
      </c>
      <c r="I63" s="464">
        <f t="shared" si="32"/>
        <v>0</v>
      </c>
      <c r="J63" s="464">
        <f t="shared" si="32"/>
        <v>0</v>
      </c>
      <c r="K63" s="464">
        <f t="shared" si="32"/>
        <v>0</v>
      </c>
      <c r="L63" s="464">
        <f t="shared" si="32"/>
        <v>0</v>
      </c>
      <c r="M63" s="464">
        <f t="shared" si="32"/>
        <v>0</v>
      </c>
      <c r="N63" s="464">
        <f t="shared" si="32"/>
        <v>0</v>
      </c>
      <c r="O63" s="464">
        <f t="shared" si="32"/>
        <v>0</v>
      </c>
      <c r="P63" s="464">
        <f t="shared" si="32"/>
        <v>0</v>
      </c>
      <c r="Q63" s="464">
        <f t="shared" si="32"/>
        <v>0</v>
      </c>
      <c r="R63" s="464">
        <f t="shared" si="32"/>
        <v>0</v>
      </c>
      <c r="S63" s="464">
        <f t="shared" si="32"/>
        <v>0</v>
      </c>
      <c r="T63" s="464">
        <f t="shared" si="32"/>
        <v>0</v>
      </c>
      <c r="U63" s="464">
        <f t="shared" si="32"/>
        <v>0</v>
      </c>
      <c r="V63" s="464">
        <f t="shared" si="32"/>
        <v>0</v>
      </c>
      <c r="W63" s="464">
        <f t="shared" si="32"/>
        <v>0</v>
      </c>
      <c r="X63" s="464">
        <f t="shared" si="32"/>
        <v>0</v>
      </c>
      <c r="Y63" s="464">
        <f t="shared" si="32"/>
        <v>0</v>
      </c>
      <c r="Z63" s="464">
        <f t="shared" si="32"/>
        <v>0</v>
      </c>
      <c r="AA63" s="464">
        <f t="shared" si="32"/>
        <v>4.41</v>
      </c>
      <c r="AB63" s="464">
        <f t="shared" si="32"/>
        <v>0</v>
      </c>
      <c r="AC63" s="464">
        <f t="shared" si="32"/>
        <v>5.144</v>
      </c>
      <c r="AD63" s="464">
        <f t="shared" si="32"/>
        <v>4.41</v>
      </c>
      <c r="AE63" s="464">
        <f t="shared" si="32"/>
        <v>0</v>
      </c>
      <c r="AF63" s="464">
        <f t="shared" si="32"/>
        <v>5.144</v>
      </c>
      <c r="AG63" s="130"/>
    </row>
    <row r="64" spans="1:33" ht="20.25" customHeight="1">
      <c r="A64" s="227" t="s">
        <v>327</v>
      </c>
      <c r="B64" s="180" t="s">
        <v>62</v>
      </c>
      <c r="C64" s="470">
        <v>0</v>
      </c>
      <c r="D64" s="470">
        <v>0</v>
      </c>
      <c r="E64" s="470">
        <v>0</v>
      </c>
      <c r="F64" s="470">
        <v>0</v>
      </c>
      <c r="G64" s="470">
        <v>0</v>
      </c>
      <c r="H64" s="470">
        <v>0</v>
      </c>
      <c r="I64" s="470">
        <v>0</v>
      </c>
      <c r="J64" s="470">
        <v>0</v>
      </c>
      <c r="K64" s="470">
        <v>0</v>
      </c>
      <c r="L64" s="229">
        <v>0</v>
      </c>
      <c r="M64" s="229">
        <v>0</v>
      </c>
      <c r="N64" s="229">
        <v>0</v>
      </c>
      <c r="O64" s="229">
        <v>0</v>
      </c>
      <c r="P64" s="229">
        <v>0</v>
      </c>
      <c r="Q64" s="229">
        <v>0</v>
      </c>
      <c r="R64" s="229">
        <v>0</v>
      </c>
      <c r="S64" s="229">
        <v>0</v>
      </c>
      <c r="T64" s="229">
        <v>0</v>
      </c>
      <c r="U64" s="229">
        <v>0</v>
      </c>
      <c r="V64" s="229">
        <v>0</v>
      </c>
      <c r="W64" s="229">
        <v>0</v>
      </c>
      <c r="X64" s="229">
        <f aca="true" t="shared" si="33" ref="X64:Z67">L64+O64+R64+U64</f>
        <v>0</v>
      </c>
      <c r="Y64" s="229">
        <f t="shared" si="33"/>
        <v>0</v>
      </c>
      <c r="Z64" s="229">
        <f t="shared" si="33"/>
        <v>0</v>
      </c>
      <c r="AA64" s="229">
        <v>0</v>
      </c>
      <c r="AB64" s="229">
        <v>0</v>
      </c>
      <c r="AC64" s="229">
        <v>0</v>
      </c>
      <c r="AD64" s="229">
        <f aca="true" t="shared" si="34" ref="AD64:AF67">C64+F64+I64+X64+AA64</f>
        <v>0</v>
      </c>
      <c r="AE64" s="229">
        <f t="shared" si="34"/>
        <v>0</v>
      </c>
      <c r="AF64" s="229">
        <f t="shared" si="34"/>
        <v>0</v>
      </c>
      <c r="AG64" s="130"/>
    </row>
    <row r="65" spans="1:33" ht="30" customHeight="1">
      <c r="A65" s="227" t="s">
        <v>328</v>
      </c>
      <c r="B65" s="180" t="s">
        <v>63</v>
      </c>
      <c r="C65" s="470">
        <v>0</v>
      </c>
      <c r="D65" s="470">
        <v>0</v>
      </c>
      <c r="E65" s="470">
        <v>0</v>
      </c>
      <c r="F65" s="470">
        <v>0</v>
      </c>
      <c r="G65" s="470">
        <v>0</v>
      </c>
      <c r="H65" s="470">
        <v>0</v>
      </c>
      <c r="I65" s="470">
        <v>0</v>
      </c>
      <c r="J65" s="470">
        <v>0</v>
      </c>
      <c r="K65" s="470">
        <v>0</v>
      </c>
      <c r="L65" s="229">
        <v>0</v>
      </c>
      <c r="M65" s="229">
        <v>0</v>
      </c>
      <c r="N65" s="229">
        <v>0</v>
      </c>
      <c r="O65" s="229">
        <v>0</v>
      </c>
      <c r="P65" s="229">
        <v>0</v>
      </c>
      <c r="Q65" s="229">
        <v>0</v>
      </c>
      <c r="R65" s="229">
        <v>0</v>
      </c>
      <c r="S65" s="229">
        <v>0</v>
      </c>
      <c r="T65" s="229">
        <v>0</v>
      </c>
      <c r="U65" s="229">
        <v>0</v>
      </c>
      <c r="V65" s="229">
        <v>0</v>
      </c>
      <c r="W65" s="229">
        <v>0</v>
      </c>
      <c r="X65" s="229">
        <f t="shared" si="33"/>
        <v>0</v>
      </c>
      <c r="Y65" s="229">
        <f t="shared" si="33"/>
        <v>0</v>
      </c>
      <c r="Z65" s="229">
        <f t="shared" si="33"/>
        <v>0</v>
      </c>
      <c r="AA65" s="229">
        <v>1</v>
      </c>
      <c r="AB65" s="229">
        <v>0</v>
      </c>
      <c r="AC65" s="277">
        <v>1.368</v>
      </c>
      <c r="AD65" s="229">
        <f t="shared" si="34"/>
        <v>1</v>
      </c>
      <c r="AE65" s="229">
        <f t="shared" si="34"/>
        <v>0</v>
      </c>
      <c r="AF65" s="229">
        <f t="shared" si="34"/>
        <v>1.368</v>
      </c>
      <c r="AG65" s="230"/>
    </row>
    <row r="66" spans="1:33" ht="20.25" customHeight="1">
      <c r="A66" s="227" t="s">
        <v>329</v>
      </c>
      <c r="B66" s="180" t="s">
        <v>64</v>
      </c>
      <c r="C66" s="470">
        <v>0</v>
      </c>
      <c r="D66" s="470">
        <v>0</v>
      </c>
      <c r="E66" s="470">
        <v>0</v>
      </c>
      <c r="F66" s="470">
        <v>0</v>
      </c>
      <c r="G66" s="470">
        <v>0</v>
      </c>
      <c r="H66" s="470">
        <v>0</v>
      </c>
      <c r="I66" s="470">
        <v>0</v>
      </c>
      <c r="J66" s="470">
        <v>0</v>
      </c>
      <c r="K66" s="470">
        <v>0</v>
      </c>
      <c r="L66" s="229">
        <v>0</v>
      </c>
      <c r="M66" s="229">
        <v>0</v>
      </c>
      <c r="N66" s="229">
        <v>0</v>
      </c>
      <c r="O66" s="229">
        <v>0</v>
      </c>
      <c r="P66" s="229">
        <v>0</v>
      </c>
      <c r="Q66" s="229">
        <v>0</v>
      </c>
      <c r="R66" s="229">
        <v>0</v>
      </c>
      <c r="S66" s="229">
        <v>0</v>
      </c>
      <c r="T66" s="229">
        <v>0</v>
      </c>
      <c r="U66" s="229">
        <v>0</v>
      </c>
      <c r="V66" s="229">
        <v>0</v>
      </c>
      <c r="W66" s="229">
        <v>0</v>
      </c>
      <c r="X66" s="229">
        <f t="shared" si="33"/>
        <v>0</v>
      </c>
      <c r="Y66" s="229">
        <f t="shared" si="33"/>
        <v>0</v>
      </c>
      <c r="Z66" s="229">
        <f t="shared" si="33"/>
        <v>0</v>
      </c>
      <c r="AA66" s="229">
        <v>3.41</v>
      </c>
      <c r="AB66" s="229">
        <v>0</v>
      </c>
      <c r="AC66" s="229">
        <v>3.776</v>
      </c>
      <c r="AD66" s="229">
        <f t="shared" si="34"/>
        <v>3.41</v>
      </c>
      <c r="AE66" s="229">
        <f t="shared" si="34"/>
        <v>0</v>
      </c>
      <c r="AF66" s="229">
        <f t="shared" si="34"/>
        <v>3.776</v>
      </c>
      <c r="AG66" s="230"/>
    </row>
    <row r="67" spans="1:33" ht="21" customHeight="1">
      <c r="A67" s="227" t="s">
        <v>330</v>
      </c>
      <c r="B67" s="180" t="s">
        <v>32</v>
      </c>
      <c r="C67" s="470">
        <v>0</v>
      </c>
      <c r="D67" s="470">
        <v>0</v>
      </c>
      <c r="E67" s="470">
        <v>0</v>
      </c>
      <c r="F67" s="470">
        <v>0</v>
      </c>
      <c r="G67" s="470">
        <v>0</v>
      </c>
      <c r="H67" s="470">
        <v>0</v>
      </c>
      <c r="I67" s="470">
        <v>0</v>
      </c>
      <c r="J67" s="470">
        <v>0</v>
      </c>
      <c r="K67" s="470">
        <v>0</v>
      </c>
      <c r="L67" s="229">
        <v>0</v>
      </c>
      <c r="M67" s="229">
        <v>0</v>
      </c>
      <c r="N67" s="229">
        <v>0</v>
      </c>
      <c r="O67" s="229">
        <v>0</v>
      </c>
      <c r="P67" s="229">
        <v>0</v>
      </c>
      <c r="Q67" s="229">
        <v>0</v>
      </c>
      <c r="R67" s="229">
        <v>0</v>
      </c>
      <c r="S67" s="229">
        <v>0</v>
      </c>
      <c r="T67" s="229">
        <v>0</v>
      </c>
      <c r="U67" s="229">
        <v>0</v>
      </c>
      <c r="V67" s="229">
        <v>0</v>
      </c>
      <c r="W67" s="229">
        <v>0</v>
      </c>
      <c r="X67" s="229">
        <f t="shared" si="33"/>
        <v>0</v>
      </c>
      <c r="Y67" s="229">
        <f t="shared" si="33"/>
        <v>0</v>
      </c>
      <c r="Z67" s="229">
        <f t="shared" si="33"/>
        <v>0</v>
      </c>
      <c r="AA67" s="229">
        <v>0</v>
      </c>
      <c r="AB67" s="229">
        <v>0</v>
      </c>
      <c r="AC67" s="229">
        <v>0</v>
      </c>
      <c r="AD67" s="229">
        <f t="shared" si="34"/>
        <v>0</v>
      </c>
      <c r="AE67" s="229">
        <f t="shared" si="34"/>
        <v>0</v>
      </c>
      <c r="AF67" s="229">
        <f t="shared" si="34"/>
        <v>0</v>
      </c>
      <c r="AG67" s="230"/>
    </row>
    <row r="68" spans="1:33" ht="11.25" customHeight="1">
      <c r="A68" s="127"/>
      <c r="B68" s="135" t="s">
        <v>205</v>
      </c>
      <c r="C68" s="135"/>
      <c r="D68" s="135"/>
      <c r="E68" s="135"/>
      <c r="F68" s="135"/>
      <c r="G68" s="135"/>
      <c r="H68" s="135"/>
      <c r="I68" s="135"/>
      <c r="J68" s="135"/>
      <c r="K68" s="135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130"/>
    </row>
    <row r="69" spans="1:33" ht="10.5" customHeight="1">
      <c r="A69" s="127"/>
      <c r="B69" s="135" t="s">
        <v>206</v>
      </c>
      <c r="C69" s="135"/>
      <c r="D69" s="135"/>
      <c r="E69" s="135"/>
      <c r="F69" s="135"/>
      <c r="G69" s="135"/>
      <c r="H69" s="135"/>
      <c r="I69" s="135"/>
      <c r="J69" s="135"/>
      <c r="K69" s="135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130"/>
    </row>
    <row r="70" spans="1:33" ht="10.5" customHeight="1">
      <c r="A70" s="127"/>
      <c r="B70" s="135" t="s">
        <v>207</v>
      </c>
      <c r="C70" s="135"/>
      <c r="D70" s="135"/>
      <c r="E70" s="135"/>
      <c r="F70" s="135"/>
      <c r="G70" s="135"/>
      <c r="H70" s="135"/>
      <c r="I70" s="135"/>
      <c r="J70" s="135"/>
      <c r="K70" s="135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130"/>
    </row>
    <row r="71" spans="1:33" ht="10.5" customHeight="1">
      <c r="A71" s="127"/>
      <c r="B71" s="135" t="s">
        <v>208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7"/>
      <c r="AC71" s="477"/>
      <c r="AD71" s="477"/>
      <c r="AE71" s="477"/>
      <c r="AF71" s="477"/>
      <c r="AG71" s="130"/>
    </row>
    <row r="72" spans="1:33" ht="12.75" customHeight="1">
      <c r="A72" s="473" t="s">
        <v>256</v>
      </c>
      <c r="B72" s="133" t="s">
        <v>209</v>
      </c>
      <c r="C72" s="462">
        <f>C73</f>
        <v>0</v>
      </c>
      <c r="D72" s="462">
        <f aca="true" t="shared" si="35" ref="D72:AF72">D73</f>
        <v>0</v>
      </c>
      <c r="E72" s="462">
        <f t="shared" si="35"/>
        <v>0</v>
      </c>
      <c r="F72" s="462">
        <f t="shared" si="35"/>
        <v>0</v>
      </c>
      <c r="G72" s="462">
        <f t="shared" si="35"/>
        <v>0</v>
      </c>
      <c r="H72" s="462">
        <f t="shared" si="35"/>
        <v>0</v>
      </c>
      <c r="I72" s="462">
        <f t="shared" si="35"/>
        <v>0</v>
      </c>
      <c r="J72" s="462">
        <f t="shared" si="35"/>
        <v>0</v>
      </c>
      <c r="K72" s="462">
        <f t="shared" si="35"/>
        <v>0</v>
      </c>
      <c r="L72" s="462">
        <f t="shared" si="35"/>
        <v>0</v>
      </c>
      <c r="M72" s="462">
        <f t="shared" si="35"/>
        <v>0</v>
      </c>
      <c r="N72" s="462">
        <f t="shared" si="35"/>
        <v>0</v>
      </c>
      <c r="O72" s="462">
        <f t="shared" si="35"/>
        <v>0</v>
      </c>
      <c r="P72" s="462">
        <f t="shared" si="35"/>
        <v>0</v>
      </c>
      <c r="Q72" s="462">
        <f t="shared" si="35"/>
        <v>0</v>
      </c>
      <c r="R72" s="462">
        <f t="shared" si="35"/>
        <v>0</v>
      </c>
      <c r="S72" s="462">
        <f t="shared" si="35"/>
        <v>0</v>
      </c>
      <c r="T72" s="462">
        <f t="shared" si="35"/>
        <v>0</v>
      </c>
      <c r="U72" s="462">
        <f t="shared" si="35"/>
        <v>0.3</v>
      </c>
      <c r="V72" s="462">
        <f t="shared" si="35"/>
        <v>0.25</v>
      </c>
      <c r="W72" s="462">
        <f t="shared" si="35"/>
        <v>2.46384</v>
      </c>
      <c r="X72" s="462">
        <f t="shared" si="35"/>
        <v>0.3</v>
      </c>
      <c r="Y72" s="462">
        <f t="shared" si="35"/>
        <v>0.25</v>
      </c>
      <c r="Z72" s="462">
        <f t="shared" si="35"/>
        <v>2.46384</v>
      </c>
      <c r="AA72" s="462">
        <f t="shared" si="35"/>
        <v>0</v>
      </c>
      <c r="AB72" s="462">
        <f t="shared" si="35"/>
        <v>0.5</v>
      </c>
      <c r="AC72" s="462">
        <f t="shared" si="35"/>
        <v>4</v>
      </c>
      <c r="AD72" s="462">
        <f t="shared" si="35"/>
        <v>0.3</v>
      </c>
      <c r="AE72" s="462">
        <f t="shared" si="35"/>
        <v>0.75</v>
      </c>
      <c r="AF72" s="462">
        <f t="shared" si="35"/>
        <v>6.463839999999999</v>
      </c>
      <c r="AG72" s="463"/>
    </row>
    <row r="73" spans="1:33" ht="12.75" customHeight="1">
      <c r="A73" s="227" t="s">
        <v>331</v>
      </c>
      <c r="B73" s="135" t="s">
        <v>37</v>
      </c>
      <c r="C73" s="464">
        <f>SUM(C74:C76)</f>
        <v>0</v>
      </c>
      <c r="D73" s="464">
        <f aca="true" t="shared" si="36" ref="D73:AF73">SUM(D74:D76)</f>
        <v>0</v>
      </c>
      <c r="E73" s="464">
        <f t="shared" si="36"/>
        <v>0</v>
      </c>
      <c r="F73" s="464">
        <f t="shared" si="36"/>
        <v>0</v>
      </c>
      <c r="G73" s="464">
        <f t="shared" si="36"/>
        <v>0</v>
      </c>
      <c r="H73" s="464">
        <f t="shared" si="36"/>
        <v>0</v>
      </c>
      <c r="I73" s="464">
        <f t="shared" si="36"/>
        <v>0</v>
      </c>
      <c r="J73" s="464">
        <f t="shared" si="36"/>
        <v>0</v>
      </c>
      <c r="K73" s="464">
        <f t="shared" si="36"/>
        <v>0</v>
      </c>
      <c r="L73" s="464">
        <f t="shared" si="36"/>
        <v>0</v>
      </c>
      <c r="M73" s="464">
        <f t="shared" si="36"/>
        <v>0</v>
      </c>
      <c r="N73" s="464">
        <f t="shared" si="36"/>
        <v>0</v>
      </c>
      <c r="O73" s="464">
        <f t="shared" si="36"/>
        <v>0</v>
      </c>
      <c r="P73" s="464">
        <f t="shared" si="36"/>
        <v>0</v>
      </c>
      <c r="Q73" s="464">
        <f t="shared" si="36"/>
        <v>0</v>
      </c>
      <c r="R73" s="464">
        <f t="shared" si="36"/>
        <v>0</v>
      </c>
      <c r="S73" s="464">
        <f t="shared" si="36"/>
        <v>0</v>
      </c>
      <c r="T73" s="464">
        <f t="shared" si="36"/>
        <v>0</v>
      </c>
      <c r="U73" s="464">
        <f t="shared" si="36"/>
        <v>0.3</v>
      </c>
      <c r="V73" s="464">
        <f t="shared" si="36"/>
        <v>0.25</v>
      </c>
      <c r="W73" s="464">
        <f t="shared" si="36"/>
        <v>2.46384</v>
      </c>
      <c r="X73" s="464">
        <f t="shared" si="36"/>
        <v>0.3</v>
      </c>
      <c r="Y73" s="464">
        <f t="shared" si="36"/>
        <v>0.25</v>
      </c>
      <c r="Z73" s="464">
        <f t="shared" si="36"/>
        <v>2.46384</v>
      </c>
      <c r="AA73" s="464">
        <f t="shared" si="36"/>
        <v>0</v>
      </c>
      <c r="AB73" s="464">
        <f t="shared" si="36"/>
        <v>0.5</v>
      </c>
      <c r="AC73" s="464">
        <f t="shared" si="36"/>
        <v>4</v>
      </c>
      <c r="AD73" s="464">
        <f t="shared" si="36"/>
        <v>0.3</v>
      </c>
      <c r="AE73" s="464">
        <f t="shared" si="36"/>
        <v>0.75</v>
      </c>
      <c r="AF73" s="464">
        <f t="shared" si="36"/>
        <v>6.463839999999999</v>
      </c>
      <c r="AG73" s="130"/>
    </row>
    <row r="74" spans="1:33" ht="14.25" customHeight="1">
      <c r="A74" s="227" t="s">
        <v>332</v>
      </c>
      <c r="B74" s="179" t="s">
        <v>65</v>
      </c>
      <c r="C74" s="465">
        <v>0</v>
      </c>
      <c r="D74" s="465">
        <v>0</v>
      </c>
      <c r="E74" s="465">
        <v>0</v>
      </c>
      <c r="F74" s="465">
        <v>0</v>
      </c>
      <c r="G74" s="465">
        <v>0</v>
      </c>
      <c r="H74" s="465">
        <v>0</v>
      </c>
      <c r="I74" s="465">
        <v>0</v>
      </c>
      <c r="J74" s="465">
        <v>0</v>
      </c>
      <c r="K74" s="465">
        <v>0</v>
      </c>
      <c r="L74" s="229">
        <v>0</v>
      </c>
      <c r="M74" s="229">
        <v>0</v>
      </c>
      <c r="N74" s="229">
        <v>0</v>
      </c>
      <c r="O74" s="229">
        <v>0</v>
      </c>
      <c r="P74" s="229">
        <v>0</v>
      </c>
      <c r="Q74" s="229">
        <v>0</v>
      </c>
      <c r="R74" s="229">
        <v>0</v>
      </c>
      <c r="S74" s="229">
        <v>0</v>
      </c>
      <c r="T74" s="229">
        <v>0</v>
      </c>
      <c r="U74" s="229">
        <v>0</v>
      </c>
      <c r="V74" s="229">
        <v>0</v>
      </c>
      <c r="W74" s="229">
        <v>0</v>
      </c>
      <c r="X74" s="229">
        <f aca="true" t="shared" si="37" ref="X74:Y76">L74+O74+R74+U74</f>
        <v>0</v>
      </c>
      <c r="Y74" s="229">
        <f t="shared" si="37"/>
        <v>0</v>
      </c>
      <c r="Z74" s="229">
        <f>N74+Q74+T74+W74</f>
        <v>0</v>
      </c>
      <c r="AA74" s="229">
        <v>0</v>
      </c>
      <c r="AB74" s="229">
        <v>0.25</v>
      </c>
      <c r="AC74" s="229">
        <v>2</v>
      </c>
      <c r="AD74" s="229">
        <f aca="true" t="shared" si="38" ref="AD74:AF76">C74+F74+I74+X74+AA74</f>
        <v>0</v>
      </c>
      <c r="AE74" s="229">
        <f t="shared" si="38"/>
        <v>0.25</v>
      </c>
      <c r="AF74" s="229">
        <f t="shared" si="38"/>
        <v>2</v>
      </c>
      <c r="AG74" s="230"/>
    </row>
    <row r="75" spans="1:33" ht="11.25" customHeight="1">
      <c r="A75" s="227" t="s">
        <v>333</v>
      </c>
      <c r="B75" s="179" t="s">
        <v>66</v>
      </c>
      <c r="C75" s="465">
        <v>0</v>
      </c>
      <c r="D75" s="465">
        <v>0</v>
      </c>
      <c r="E75" s="465">
        <v>0</v>
      </c>
      <c r="F75" s="465">
        <v>0</v>
      </c>
      <c r="G75" s="465">
        <v>0</v>
      </c>
      <c r="H75" s="465">
        <v>0</v>
      </c>
      <c r="I75" s="465">
        <v>0</v>
      </c>
      <c r="J75" s="465">
        <v>0</v>
      </c>
      <c r="K75" s="465">
        <v>0</v>
      </c>
      <c r="L75" s="469">
        <v>0</v>
      </c>
      <c r="M75" s="469">
        <v>0</v>
      </c>
      <c r="N75" s="469">
        <v>0</v>
      </c>
      <c r="O75" s="469">
        <v>0</v>
      </c>
      <c r="P75" s="469">
        <v>0</v>
      </c>
      <c r="Q75" s="469">
        <v>0</v>
      </c>
      <c r="R75" s="469">
        <v>0</v>
      </c>
      <c r="S75" s="469">
        <v>0</v>
      </c>
      <c r="T75" s="469">
        <v>0</v>
      </c>
      <c r="U75" s="469">
        <v>0.3</v>
      </c>
      <c r="V75" s="469">
        <v>0.25</v>
      </c>
      <c r="W75" s="469">
        <v>2.46384</v>
      </c>
      <c r="X75" s="229">
        <f t="shared" si="37"/>
        <v>0.3</v>
      </c>
      <c r="Y75" s="229">
        <f t="shared" si="37"/>
        <v>0.25</v>
      </c>
      <c r="Z75" s="229">
        <f>N75+Q75+T75+W75</f>
        <v>2.46384</v>
      </c>
      <c r="AA75" s="229">
        <v>0</v>
      </c>
      <c r="AB75" s="229">
        <v>0</v>
      </c>
      <c r="AC75" s="229">
        <v>0</v>
      </c>
      <c r="AD75" s="229">
        <f t="shared" si="38"/>
        <v>0.3</v>
      </c>
      <c r="AE75" s="229">
        <f t="shared" si="38"/>
        <v>0.25</v>
      </c>
      <c r="AF75" s="229">
        <f t="shared" si="38"/>
        <v>2.46384</v>
      </c>
      <c r="AG75" s="466"/>
    </row>
    <row r="76" spans="1:33" ht="14.25" customHeight="1">
      <c r="A76" s="227" t="s">
        <v>334</v>
      </c>
      <c r="B76" s="179" t="s">
        <v>67</v>
      </c>
      <c r="C76" s="465">
        <v>0</v>
      </c>
      <c r="D76" s="465">
        <v>0</v>
      </c>
      <c r="E76" s="465">
        <v>0</v>
      </c>
      <c r="F76" s="465">
        <v>0</v>
      </c>
      <c r="G76" s="465">
        <v>0</v>
      </c>
      <c r="H76" s="465">
        <v>0</v>
      </c>
      <c r="I76" s="465">
        <v>0</v>
      </c>
      <c r="J76" s="465">
        <v>0</v>
      </c>
      <c r="K76" s="465">
        <v>0</v>
      </c>
      <c r="L76" s="229">
        <v>0</v>
      </c>
      <c r="M76" s="229">
        <v>0</v>
      </c>
      <c r="N76" s="229">
        <v>0</v>
      </c>
      <c r="O76" s="229">
        <v>0</v>
      </c>
      <c r="P76" s="229">
        <v>0</v>
      </c>
      <c r="Q76" s="229">
        <v>0</v>
      </c>
      <c r="R76" s="229">
        <v>0</v>
      </c>
      <c r="S76" s="229">
        <v>0</v>
      </c>
      <c r="T76" s="229">
        <v>0</v>
      </c>
      <c r="U76" s="229">
        <v>0</v>
      </c>
      <c r="V76" s="229">
        <v>0</v>
      </c>
      <c r="W76" s="229">
        <v>0</v>
      </c>
      <c r="X76" s="229">
        <f t="shared" si="37"/>
        <v>0</v>
      </c>
      <c r="Y76" s="229">
        <f t="shared" si="37"/>
        <v>0</v>
      </c>
      <c r="Z76" s="229">
        <f>N76+Q76+T76+W76</f>
        <v>0</v>
      </c>
      <c r="AA76" s="229">
        <v>0</v>
      </c>
      <c r="AB76" s="229">
        <v>0.25</v>
      </c>
      <c r="AC76" s="229">
        <v>2</v>
      </c>
      <c r="AD76" s="229">
        <f t="shared" si="38"/>
        <v>0</v>
      </c>
      <c r="AE76" s="229">
        <f t="shared" si="38"/>
        <v>0.25</v>
      </c>
      <c r="AF76" s="229">
        <f t="shared" si="38"/>
        <v>2</v>
      </c>
      <c r="AG76" s="230"/>
    </row>
    <row r="77" spans="1:33" ht="19.5">
      <c r="A77" s="228" t="s">
        <v>110</v>
      </c>
      <c r="B77" s="202" t="s">
        <v>224</v>
      </c>
      <c r="C77" s="478">
        <f>C78</f>
        <v>0</v>
      </c>
      <c r="D77" s="478">
        <f aca="true" t="shared" si="39" ref="D77:AF77">D78</f>
        <v>0</v>
      </c>
      <c r="E77" s="478">
        <f t="shared" si="39"/>
        <v>0</v>
      </c>
      <c r="F77" s="478">
        <f t="shared" si="39"/>
        <v>0</v>
      </c>
      <c r="G77" s="478">
        <f t="shared" si="39"/>
        <v>0</v>
      </c>
      <c r="H77" s="478">
        <f t="shared" si="39"/>
        <v>0</v>
      </c>
      <c r="I77" s="478">
        <f t="shared" si="39"/>
        <v>0.1</v>
      </c>
      <c r="J77" s="478">
        <f t="shared" si="39"/>
        <v>0.25</v>
      </c>
      <c r="K77" s="478">
        <f t="shared" si="39"/>
        <v>0.3</v>
      </c>
      <c r="L77" s="478">
        <f t="shared" si="39"/>
        <v>0</v>
      </c>
      <c r="M77" s="478">
        <f t="shared" si="39"/>
        <v>0</v>
      </c>
      <c r="N77" s="478">
        <f t="shared" si="39"/>
        <v>0</v>
      </c>
      <c r="O77" s="478">
        <f t="shared" si="39"/>
        <v>0</v>
      </c>
      <c r="P77" s="478">
        <f t="shared" si="39"/>
        <v>0</v>
      </c>
      <c r="Q77" s="478">
        <f t="shared" si="39"/>
        <v>0</v>
      </c>
      <c r="R77" s="478">
        <f t="shared" si="39"/>
        <v>0.847</v>
      </c>
      <c r="S77" s="478">
        <f t="shared" si="39"/>
        <v>0</v>
      </c>
      <c r="T77" s="478">
        <f t="shared" si="39"/>
        <v>0.3929558816</v>
      </c>
      <c r="U77" s="478">
        <f t="shared" si="39"/>
        <v>0</v>
      </c>
      <c r="V77" s="478">
        <f t="shared" si="39"/>
        <v>0</v>
      </c>
      <c r="W77" s="478">
        <f t="shared" si="39"/>
        <v>0</v>
      </c>
      <c r="X77" s="478">
        <f t="shared" si="39"/>
        <v>0.847</v>
      </c>
      <c r="Y77" s="478">
        <f t="shared" si="39"/>
        <v>0</v>
      </c>
      <c r="Z77" s="478">
        <f t="shared" si="39"/>
        <v>0.3929558816</v>
      </c>
      <c r="AA77" s="478">
        <f t="shared" si="39"/>
        <v>0</v>
      </c>
      <c r="AB77" s="478">
        <f t="shared" si="39"/>
        <v>0</v>
      </c>
      <c r="AC77" s="478">
        <f t="shared" si="39"/>
        <v>0</v>
      </c>
      <c r="AD77" s="478">
        <f t="shared" si="39"/>
        <v>0.947</v>
      </c>
      <c r="AE77" s="478">
        <f t="shared" si="39"/>
        <v>0.25</v>
      </c>
      <c r="AF77" s="478">
        <f t="shared" si="39"/>
        <v>0.6929558816</v>
      </c>
      <c r="AG77" s="479"/>
    </row>
    <row r="78" spans="1:33" ht="22.5" customHeight="1">
      <c r="A78" s="227" t="s">
        <v>252</v>
      </c>
      <c r="B78" s="480" t="s">
        <v>335</v>
      </c>
      <c r="C78" s="465">
        <v>0</v>
      </c>
      <c r="D78" s="465">
        <v>0</v>
      </c>
      <c r="E78" s="465">
        <v>0</v>
      </c>
      <c r="F78" s="465">
        <v>0</v>
      </c>
      <c r="G78" s="465">
        <v>0</v>
      </c>
      <c r="H78" s="465">
        <v>0</v>
      </c>
      <c r="I78" s="465">
        <v>0.1</v>
      </c>
      <c r="J78" s="465">
        <v>0.25</v>
      </c>
      <c r="K78" s="465">
        <v>0.3</v>
      </c>
      <c r="L78" s="229">
        <v>0</v>
      </c>
      <c r="M78" s="229">
        <v>0</v>
      </c>
      <c r="N78" s="229">
        <v>0</v>
      </c>
      <c r="O78" s="229">
        <v>0</v>
      </c>
      <c r="P78" s="229">
        <v>0</v>
      </c>
      <c r="Q78" s="481">
        <v>0</v>
      </c>
      <c r="R78" s="229">
        <v>0.847</v>
      </c>
      <c r="S78" s="229">
        <v>0</v>
      </c>
      <c r="T78" s="229">
        <v>0.3929558816</v>
      </c>
      <c r="U78" s="229">
        <v>0</v>
      </c>
      <c r="V78" s="229">
        <v>0</v>
      </c>
      <c r="W78" s="229">
        <v>0</v>
      </c>
      <c r="X78" s="229">
        <f>L78+O78+R78+U78</f>
        <v>0.847</v>
      </c>
      <c r="Y78" s="229">
        <f>M78+P78+S78+V78</f>
        <v>0</v>
      </c>
      <c r="Z78" s="229">
        <f>N78+Q78+T78+W78</f>
        <v>0.3929558816</v>
      </c>
      <c r="AA78" s="229">
        <v>0</v>
      </c>
      <c r="AB78" s="229">
        <v>0</v>
      </c>
      <c r="AC78" s="229">
        <v>0</v>
      </c>
      <c r="AD78" s="229">
        <f>C78+F78+I78+X78+AA78</f>
        <v>0.947</v>
      </c>
      <c r="AE78" s="229">
        <f>D78+G78+J78+Y78+AB78</f>
        <v>0.25</v>
      </c>
      <c r="AF78" s="229">
        <f>E78+H78+K78+Z78+AC78</f>
        <v>0.6929558816</v>
      </c>
      <c r="AG78" s="230"/>
    </row>
    <row r="79" spans="1:33" ht="12" customHeight="1">
      <c r="A79" s="472" t="s">
        <v>111</v>
      </c>
      <c r="B79" s="456" t="s">
        <v>232</v>
      </c>
      <c r="C79" s="457">
        <f>C80</f>
        <v>0</v>
      </c>
      <c r="D79" s="457">
        <f aca="true" t="shared" si="40" ref="D79:AF79">D80</f>
        <v>0</v>
      </c>
      <c r="E79" s="457">
        <f t="shared" si="40"/>
        <v>0</v>
      </c>
      <c r="F79" s="457">
        <f t="shared" si="40"/>
        <v>0</v>
      </c>
      <c r="G79" s="457">
        <f t="shared" si="40"/>
        <v>0</v>
      </c>
      <c r="H79" s="457">
        <f t="shared" si="40"/>
        <v>0</v>
      </c>
      <c r="I79" s="457">
        <f t="shared" si="40"/>
        <v>0.14</v>
      </c>
      <c r="J79" s="457">
        <f t="shared" si="40"/>
        <v>0.8</v>
      </c>
      <c r="K79" s="457">
        <f t="shared" si="40"/>
        <v>0.251</v>
      </c>
      <c r="L79" s="457">
        <f t="shared" si="40"/>
        <v>0</v>
      </c>
      <c r="M79" s="457">
        <f t="shared" si="40"/>
        <v>0</v>
      </c>
      <c r="N79" s="457">
        <f t="shared" si="40"/>
        <v>0</v>
      </c>
      <c r="O79" s="457">
        <f t="shared" si="40"/>
        <v>0</v>
      </c>
      <c r="P79" s="457">
        <f t="shared" si="40"/>
        <v>0</v>
      </c>
      <c r="Q79" s="457">
        <f t="shared" si="40"/>
        <v>0</v>
      </c>
      <c r="R79" s="457">
        <f t="shared" si="40"/>
        <v>0</v>
      </c>
      <c r="S79" s="457">
        <f t="shared" si="40"/>
        <v>0</v>
      </c>
      <c r="T79" s="457">
        <f t="shared" si="40"/>
        <v>0</v>
      </c>
      <c r="U79" s="457">
        <f t="shared" si="40"/>
        <v>0</v>
      </c>
      <c r="V79" s="457">
        <f t="shared" si="40"/>
        <v>0</v>
      </c>
      <c r="W79" s="457">
        <f t="shared" si="40"/>
        <v>0</v>
      </c>
      <c r="X79" s="457">
        <f t="shared" si="40"/>
        <v>0</v>
      </c>
      <c r="Y79" s="457">
        <f t="shared" si="40"/>
        <v>0</v>
      </c>
      <c r="Z79" s="457">
        <f t="shared" si="40"/>
        <v>0</v>
      </c>
      <c r="AA79" s="457">
        <f t="shared" si="40"/>
        <v>0</v>
      </c>
      <c r="AB79" s="457">
        <f t="shared" si="40"/>
        <v>0</v>
      </c>
      <c r="AC79" s="457">
        <f t="shared" si="40"/>
        <v>0</v>
      </c>
      <c r="AD79" s="457">
        <f t="shared" si="40"/>
        <v>0.14</v>
      </c>
      <c r="AE79" s="457">
        <f t="shared" si="40"/>
        <v>0.8</v>
      </c>
      <c r="AF79" s="457">
        <f t="shared" si="40"/>
        <v>0.251</v>
      </c>
      <c r="AG79" s="458"/>
    </row>
    <row r="80" spans="1:33" ht="21.75" customHeight="1" thickBot="1">
      <c r="A80" s="482" t="s">
        <v>259</v>
      </c>
      <c r="B80" s="483" t="s">
        <v>341</v>
      </c>
      <c r="C80" s="484">
        <v>0</v>
      </c>
      <c r="D80" s="484">
        <v>0</v>
      </c>
      <c r="E80" s="484">
        <v>0</v>
      </c>
      <c r="F80" s="484">
        <v>0</v>
      </c>
      <c r="G80" s="484">
        <v>0</v>
      </c>
      <c r="H80" s="484">
        <v>0</v>
      </c>
      <c r="I80" s="484">
        <v>0.14</v>
      </c>
      <c r="J80" s="484">
        <v>0.8</v>
      </c>
      <c r="K80" s="484">
        <v>0.251</v>
      </c>
      <c r="L80" s="485">
        <v>0</v>
      </c>
      <c r="M80" s="485">
        <v>0</v>
      </c>
      <c r="N80" s="485">
        <v>0</v>
      </c>
      <c r="O80" s="485">
        <v>0</v>
      </c>
      <c r="P80" s="485">
        <v>0</v>
      </c>
      <c r="Q80" s="485">
        <v>0</v>
      </c>
      <c r="R80" s="485">
        <v>0</v>
      </c>
      <c r="S80" s="485">
        <v>0</v>
      </c>
      <c r="T80" s="485">
        <v>0</v>
      </c>
      <c r="U80" s="485">
        <v>0</v>
      </c>
      <c r="V80" s="485">
        <v>0</v>
      </c>
      <c r="W80" s="485">
        <v>0</v>
      </c>
      <c r="X80" s="485">
        <f>L80+O80+R80+U80</f>
        <v>0</v>
      </c>
      <c r="Y80" s="485">
        <f>M80+P80+S80+V80</f>
        <v>0</v>
      </c>
      <c r="Z80" s="485">
        <f>N80+Q80+T80+W80</f>
        <v>0</v>
      </c>
      <c r="AA80" s="485">
        <v>0</v>
      </c>
      <c r="AB80" s="485">
        <v>0</v>
      </c>
      <c r="AC80" s="485">
        <v>0</v>
      </c>
      <c r="AD80" s="485">
        <f>C80+F80+I80+X80+AA80</f>
        <v>0.14</v>
      </c>
      <c r="AE80" s="485">
        <f>D80+G80+J80+Y80+AB80</f>
        <v>0.8</v>
      </c>
      <c r="AF80" s="485">
        <f>E80+H80+K80+Z80+AC80</f>
        <v>0.251</v>
      </c>
      <c r="AG80" s="486"/>
    </row>
    <row r="81" ht="12" customHeight="1"/>
  </sheetData>
  <sheetProtection/>
  <mergeCells count="43">
    <mergeCell ref="AE15:AE16"/>
    <mergeCell ref="AF15:AF16"/>
    <mergeCell ref="U15:W15"/>
    <mergeCell ref="X15:Z15"/>
    <mergeCell ref="AA15:AA16"/>
    <mergeCell ref="AB15:AB16"/>
    <mergeCell ref="AC15:AC16"/>
    <mergeCell ref="AD15:AD16"/>
    <mergeCell ref="I15:I16"/>
    <mergeCell ref="J15:J16"/>
    <mergeCell ref="K15:K16"/>
    <mergeCell ref="L15:N15"/>
    <mergeCell ref="O15:Q15"/>
    <mergeCell ref="R15:T15"/>
    <mergeCell ref="C15:C16"/>
    <mergeCell ref="D15:D16"/>
    <mergeCell ref="E15:E16"/>
    <mergeCell ref="F15:F16"/>
    <mergeCell ref="G15:G16"/>
    <mergeCell ref="H15:H16"/>
    <mergeCell ref="A13:A16"/>
    <mergeCell ref="B13:B16"/>
    <mergeCell ref="C13:AF13"/>
    <mergeCell ref="AG13:AG16"/>
    <mergeCell ref="C14:E14"/>
    <mergeCell ref="F14:H14"/>
    <mergeCell ref="I14:K14"/>
    <mergeCell ref="L14:Z14"/>
    <mergeCell ref="AA14:AC14"/>
    <mergeCell ref="AD14:AF14"/>
    <mergeCell ref="A6:N6"/>
    <mergeCell ref="AC6:AG6"/>
    <mergeCell ref="A7:N7"/>
    <mergeCell ref="AC7:AG7"/>
    <mergeCell ref="A9:AG9"/>
    <mergeCell ref="A11:W11"/>
    <mergeCell ref="L1:AG1"/>
    <mergeCell ref="A3:M3"/>
    <mergeCell ref="AE3:AG3"/>
    <mergeCell ref="A4:O4"/>
    <mergeCell ref="AB4:AG4"/>
    <mergeCell ref="A5:N5"/>
    <mergeCell ref="AB5:AG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A44"/>
  <sheetViews>
    <sheetView tabSelected="1" zoomScale="60" zoomScaleNormal="60" zoomScalePageLayoutView="0" workbookViewId="0" topLeftCell="N1">
      <selection activeCell="A12" sqref="A12:F12"/>
    </sheetView>
  </sheetViews>
  <sheetFormatPr defaultColWidth="9.00390625" defaultRowHeight="15.75"/>
  <cols>
    <col min="1" max="1" width="7.50390625" style="83" customWidth="1"/>
    <col min="2" max="2" width="43.50390625" style="84" customWidth="1"/>
    <col min="3" max="3" width="17.625" style="84" customWidth="1"/>
    <col min="4" max="4" width="19.125" style="84" customWidth="1"/>
    <col min="5" max="5" width="11.625" style="84" customWidth="1"/>
    <col min="6" max="6" width="12.00390625" style="84" customWidth="1"/>
    <col min="7" max="7" width="10.75390625" style="84" customWidth="1"/>
    <col min="8" max="8" width="10.375" style="84" customWidth="1"/>
    <col min="9" max="9" width="14.875" style="84" customWidth="1"/>
    <col min="10" max="10" width="14.125" style="84" customWidth="1"/>
    <col min="11" max="11" width="15.75390625" style="84" customWidth="1"/>
    <col min="12" max="12" width="13.125" style="84" customWidth="1"/>
    <col min="13" max="13" width="17.00390625" style="84" customWidth="1"/>
    <col min="14" max="14" width="15.375" style="84" customWidth="1"/>
    <col min="15" max="15" width="18.375" style="84" bestFit="1" customWidth="1"/>
    <col min="16" max="16" width="20.00390625" style="84" customWidth="1"/>
    <col min="17" max="17" width="16.125" style="84" customWidth="1"/>
    <col min="18" max="19" width="16.625" style="84" customWidth="1"/>
    <col min="20" max="20" width="15.875" style="84" customWidth="1"/>
    <col min="21" max="21" width="36.25390625" style="86" customWidth="1"/>
    <col min="22" max="22" width="38.375" style="86" customWidth="1"/>
    <col min="23" max="23" width="30.50390625" style="86" customWidth="1"/>
    <col min="24" max="24" width="9.75390625" style="84" customWidth="1"/>
    <col min="25" max="26" width="9.375" style="84" customWidth="1"/>
    <col min="27" max="27" width="13.375" style="84" customWidth="1"/>
    <col min="28" max="16384" width="9.00390625" style="87" customWidth="1"/>
  </cols>
  <sheetData>
    <row r="1" spans="1:27" s="30" customFormat="1" ht="23.25">
      <c r="A1" s="34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0"/>
      <c r="Q1" s="80"/>
      <c r="R1" s="80"/>
      <c r="S1" s="80"/>
      <c r="T1" s="80"/>
      <c r="U1" s="81"/>
      <c r="V1" s="81"/>
      <c r="W1" s="81"/>
      <c r="X1" s="82"/>
      <c r="Y1" s="82"/>
      <c r="Z1" s="82"/>
      <c r="AA1" s="493" t="s">
        <v>632</v>
      </c>
    </row>
    <row r="2" spans="1:27" s="30" customFormat="1" ht="23.25">
      <c r="A2" s="3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0"/>
      <c r="Q2" s="80"/>
      <c r="R2" s="80"/>
      <c r="S2" s="80"/>
      <c r="T2" s="80"/>
      <c r="U2" s="81"/>
      <c r="V2" s="81"/>
      <c r="W2" s="81"/>
      <c r="X2" s="82"/>
      <c r="Y2" s="82"/>
      <c r="Z2" s="82"/>
      <c r="AA2" s="493" t="s">
        <v>352</v>
      </c>
    </row>
    <row r="3" spans="1:27" s="30" customFormat="1" ht="23.25">
      <c r="A3" s="34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80"/>
      <c r="Q3" s="80"/>
      <c r="R3" s="80"/>
      <c r="S3" s="80"/>
      <c r="T3" s="80"/>
      <c r="U3" s="81"/>
      <c r="V3" s="81"/>
      <c r="W3" s="81"/>
      <c r="X3" s="82"/>
      <c r="Y3" s="82"/>
      <c r="Z3" s="82"/>
      <c r="AA3" s="493" t="s">
        <v>353</v>
      </c>
    </row>
    <row r="4" spans="1:27" s="30" customFormat="1" ht="23.25">
      <c r="A4" s="34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80"/>
      <c r="Q4" s="80"/>
      <c r="R4" s="80"/>
      <c r="S4" s="80"/>
      <c r="T4" s="80"/>
      <c r="U4" s="81"/>
      <c r="V4" s="81"/>
      <c r="W4" s="81"/>
      <c r="X4" s="82"/>
      <c r="Y4" s="82"/>
      <c r="Z4" s="82"/>
      <c r="AA4" s="493" t="s">
        <v>354</v>
      </c>
    </row>
    <row r="5" spans="1:27" s="30" customFormat="1" ht="12.75" customHeight="1">
      <c r="A5" s="34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80"/>
      <c r="Q5" s="80"/>
      <c r="R5" s="80"/>
      <c r="S5" s="80"/>
      <c r="T5" s="80"/>
      <c r="U5" s="81"/>
      <c r="V5" s="81"/>
      <c r="W5" s="81"/>
      <c r="X5" s="82"/>
      <c r="Y5" s="82"/>
      <c r="Z5" s="82"/>
      <c r="AA5" s="32"/>
    </row>
    <row r="6" spans="1:27" s="30" customFormat="1" ht="23.25">
      <c r="A6" s="34"/>
      <c r="B6" s="117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0"/>
      <c r="Q6" s="80"/>
      <c r="R6" s="80"/>
      <c r="S6" s="80"/>
      <c r="T6" s="80"/>
      <c r="U6" s="81"/>
      <c r="W6" s="36"/>
      <c r="X6" s="36"/>
      <c r="Y6" s="36"/>
      <c r="Z6" s="36"/>
      <c r="AA6" s="32" t="s">
        <v>43</v>
      </c>
    </row>
    <row r="7" spans="1:27" s="30" customFormat="1" ht="26.25" customHeight="1">
      <c r="A7" s="34"/>
      <c r="B7" s="11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80"/>
      <c r="Q7" s="80"/>
      <c r="R7" s="80"/>
      <c r="S7" s="80"/>
      <c r="T7" s="80"/>
      <c r="U7" s="81"/>
      <c r="V7" s="720" t="s">
        <v>643</v>
      </c>
      <c r="W7" s="721"/>
      <c r="X7" s="721"/>
      <c r="Y7" s="721"/>
      <c r="Z7" s="721"/>
      <c r="AA7" s="721"/>
    </row>
    <row r="8" spans="1:27" s="30" customFormat="1" ht="38.25" customHeight="1">
      <c r="A8" s="34"/>
      <c r="B8" s="11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80"/>
      <c r="Q8" s="80"/>
      <c r="R8" s="80"/>
      <c r="S8" s="80"/>
      <c r="T8" s="80"/>
      <c r="U8" s="81"/>
      <c r="W8" s="766" t="s">
        <v>639</v>
      </c>
      <c r="X8" s="766"/>
      <c r="Y8" s="766"/>
      <c r="Z8" s="766"/>
      <c r="AA8" s="766"/>
    </row>
    <row r="9" spans="2:27" s="30" customFormat="1" ht="23.25">
      <c r="B9" s="36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80"/>
      <c r="Q9" s="80"/>
      <c r="R9" s="80"/>
      <c r="S9" s="80"/>
      <c r="T9" s="80"/>
      <c r="U9" s="81"/>
      <c r="W9" s="36"/>
      <c r="X9" s="36"/>
      <c r="Y9" s="36"/>
      <c r="Z9" s="36"/>
      <c r="AA9" s="32" t="s">
        <v>241</v>
      </c>
    </row>
    <row r="10" spans="1:27" s="30" customFormat="1" ht="23.25">
      <c r="A10" s="34"/>
      <c r="B10" s="11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0"/>
      <c r="Q10" s="80"/>
      <c r="R10" s="80"/>
      <c r="S10" s="80"/>
      <c r="T10" s="80"/>
      <c r="U10" s="81"/>
      <c r="W10" s="36"/>
      <c r="X10" s="36"/>
      <c r="Y10" s="36"/>
      <c r="Z10" s="36"/>
      <c r="AA10" s="32" t="s">
        <v>177</v>
      </c>
    </row>
    <row r="11" spans="1:27" s="30" customFormat="1" ht="23.25">
      <c r="A11" s="722" t="s">
        <v>240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</row>
    <row r="12" spans="1:27" s="30" customFormat="1" ht="23.25">
      <c r="A12" s="831" t="s">
        <v>640</v>
      </c>
      <c r="B12" s="831"/>
      <c r="C12" s="831"/>
      <c r="D12" s="831"/>
      <c r="E12" s="831"/>
      <c r="F12" s="831"/>
      <c r="G12" s="79"/>
      <c r="H12" s="79"/>
      <c r="I12" s="79"/>
      <c r="J12" s="79"/>
      <c r="K12" s="79"/>
      <c r="L12" s="79"/>
      <c r="M12" s="79"/>
      <c r="N12" s="79"/>
      <c r="O12" s="80"/>
      <c r="P12" s="80"/>
      <c r="Q12" s="80"/>
      <c r="R12" s="80"/>
      <c r="S12" s="80"/>
      <c r="T12" s="80"/>
      <c r="U12" s="81"/>
      <c r="W12" s="36"/>
      <c r="X12" s="36"/>
      <c r="Y12" s="36"/>
      <c r="Z12" s="36"/>
      <c r="AA12" s="32"/>
    </row>
    <row r="13" spans="15:27" ht="16.5" thickBot="1">
      <c r="O13" s="85"/>
      <c r="P13" s="85"/>
      <c r="Q13" s="85"/>
      <c r="R13" s="85"/>
      <c r="S13" s="85"/>
      <c r="T13" s="85"/>
      <c r="V13" s="1"/>
      <c r="W13" s="8"/>
      <c r="X13" s="8"/>
      <c r="Y13" s="8"/>
      <c r="Z13" s="8"/>
      <c r="AA13" s="11"/>
    </row>
    <row r="14" spans="1:27" s="21" customFormat="1" ht="84.75" customHeight="1">
      <c r="A14" s="750" t="s">
        <v>157</v>
      </c>
      <c r="B14" s="751" t="s">
        <v>167</v>
      </c>
      <c r="C14" s="751" t="s">
        <v>154</v>
      </c>
      <c r="D14" s="751" t="s">
        <v>171</v>
      </c>
      <c r="E14" s="751" t="s">
        <v>152</v>
      </c>
      <c r="F14" s="751"/>
      <c r="G14" s="751"/>
      <c r="H14" s="751" t="s">
        <v>172</v>
      </c>
      <c r="I14" s="751" t="s">
        <v>153</v>
      </c>
      <c r="J14" s="751"/>
      <c r="K14" s="751" t="s">
        <v>170</v>
      </c>
      <c r="L14" s="751"/>
      <c r="M14" s="751"/>
      <c r="N14" s="751"/>
      <c r="O14" s="751" t="s">
        <v>272</v>
      </c>
      <c r="P14" s="751" t="s">
        <v>273</v>
      </c>
      <c r="Q14" s="751" t="s">
        <v>196</v>
      </c>
      <c r="R14" s="751"/>
      <c r="S14" s="751" t="s">
        <v>271</v>
      </c>
      <c r="T14" s="751"/>
      <c r="U14" s="830" t="s">
        <v>155</v>
      </c>
      <c r="V14" s="830"/>
      <c r="W14" s="830"/>
      <c r="X14" s="751" t="s">
        <v>5</v>
      </c>
      <c r="Y14" s="751"/>
      <c r="Z14" s="751"/>
      <c r="AA14" s="752"/>
    </row>
    <row r="15" spans="1:27" s="21" customFormat="1" ht="39.75" customHeight="1">
      <c r="A15" s="829"/>
      <c r="B15" s="753"/>
      <c r="C15" s="753"/>
      <c r="D15" s="753"/>
      <c r="E15" s="753" t="s">
        <v>164</v>
      </c>
      <c r="F15" s="753" t="s">
        <v>165</v>
      </c>
      <c r="G15" s="753" t="s">
        <v>291</v>
      </c>
      <c r="H15" s="753"/>
      <c r="I15" s="753" t="s">
        <v>168</v>
      </c>
      <c r="J15" s="753" t="s">
        <v>169</v>
      </c>
      <c r="K15" s="753" t="s">
        <v>173</v>
      </c>
      <c r="L15" s="753" t="s">
        <v>158</v>
      </c>
      <c r="M15" s="753" t="s">
        <v>174</v>
      </c>
      <c r="N15" s="753" t="s">
        <v>162</v>
      </c>
      <c r="O15" s="753"/>
      <c r="P15" s="753"/>
      <c r="Q15" s="753" t="s">
        <v>197</v>
      </c>
      <c r="R15" s="753" t="s">
        <v>163</v>
      </c>
      <c r="S15" s="753" t="s">
        <v>198</v>
      </c>
      <c r="T15" s="753" t="s">
        <v>163</v>
      </c>
      <c r="U15" s="753" t="s">
        <v>183</v>
      </c>
      <c r="V15" s="753" t="s">
        <v>175</v>
      </c>
      <c r="W15" s="753" t="s">
        <v>176</v>
      </c>
      <c r="X15" s="753" t="s">
        <v>156</v>
      </c>
      <c r="Y15" s="753"/>
      <c r="Z15" s="753" t="s">
        <v>159</v>
      </c>
      <c r="AA15" s="754"/>
    </row>
    <row r="16" spans="1:27" s="1" customFormat="1" ht="73.5" customHeight="1">
      <c r="A16" s="829"/>
      <c r="B16" s="753"/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88" t="s">
        <v>182</v>
      </c>
      <c r="Y16" s="88" t="s">
        <v>166</v>
      </c>
      <c r="Z16" s="90" t="s">
        <v>160</v>
      </c>
      <c r="AA16" s="89" t="s">
        <v>161</v>
      </c>
    </row>
    <row r="17" spans="1:27" s="1" customFormat="1" ht="55.5" customHeight="1">
      <c r="A17" s="113" t="s">
        <v>72</v>
      </c>
      <c r="B17" s="141" t="s">
        <v>233</v>
      </c>
      <c r="C17" s="88"/>
      <c r="D17" s="88"/>
      <c r="E17" s="281">
        <f>E21</f>
        <v>0</v>
      </c>
      <c r="F17" s="282"/>
      <c r="G17" s="281">
        <f>G18</f>
        <v>3.5170000000000003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90"/>
      <c r="AA17" s="89"/>
    </row>
    <row r="18" spans="1:27" s="1" customFormat="1" ht="36.75" customHeight="1">
      <c r="A18" s="113" t="s">
        <v>73</v>
      </c>
      <c r="B18" s="192" t="s">
        <v>202</v>
      </c>
      <c r="C18" s="88"/>
      <c r="D18" s="88"/>
      <c r="E18" s="88"/>
      <c r="F18" s="88"/>
      <c r="G18" s="281">
        <f>G19+G20</f>
        <v>3.5170000000000003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90"/>
      <c r="AA18" s="89"/>
    </row>
    <row r="19" spans="1:27" s="1" customFormat="1" ht="78.75" customHeight="1">
      <c r="A19" s="146" t="s">
        <v>87</v>
      </c>
      <c r="B19" s="210" t="s">
        <v>35</v>
      </c>
      <c r="C19" s="150" t="s">
        <v>134</v>
      </c>
      <c r="D19" s="150" t="s">
        <v>246</v>
      </c>
      <c r="E19" s="244"/>
      <c r="F19" s="244"/>
      <c r="G19" s="245">
        <v>1.6</v>
      </c>
      <c r="H19" s="244"/>
      <c r="I19" s="246">
        <v>2014</v>
      </c>
      <c r="J19" s="246">
        <v>2016</v>
      </c>
      <c r="K19" s="244" t="s">
        <v>274</v>
      </c>
      <c r="L19" s="141"/>
      <c r="M19" s="141"/>
      <c r="N19" s="141"/>
      <c r="O19" s="141"/>
      <c r="P19" s="141"/>
      <c r="Q19" s="167"/>
      <c r="R19" s="141"/>
      <c r="S19" s="141"/>
      <c r="T19" s="141"/>
      <c r="U19" s="153" t="s">
        <v>245</v>
      </c>
      <c r="V19" s="148" t="s">
        <v>212</v>
      </c>
      <c r="W19" s="141"/>
      <c r="X19" s="141"/>
      <c r="Y19" s="141"/>
      <c r="Z19" s="151"/>
      <c r="AA19" s="152"/>
    </row>
    <row r="20" spans="1:27" s="1" customFormat="1" ht="78" customHeight="1">
      <c r="A20" s="146" t="s">
        <v>97</v>
      </c>
      <c r="B20" s="142" t="s">
        <v>34</v>
      </c>
      <c r="C20" s="150" t="s">
        <v>134</v>
      </c>
      <c r="D20" s="189" t="s">
        <v>247</v>
      </c>
      <c r="E20" s="244"/>
      <c r="F20" s="244"/>
      <c r="G20" s="245">
        <v>1.917</v>
      </c>
      <c r="H20" s="244"/>
      <c r="I20" s="246">
        <v>2016</v>
      </c>
      <c r="J20" s="246">
        <v>2016</v>
      </c>
      <c r="K20" s="244" t="s">
        <v>274</v>
      </c>
      <c r="L20" s="141"/>
      <c r="M20" s="141"/>
      <c r="N20" s="141"/>
      <c r="O20" s="141"/>
      <c r="P20" s="141"/>
      <c r="Q20" s="167"/>
      <c r="R20" s="141"/>
      <c r="S20" s="141"/>
      <c r="T20" s="141"/>
      <c r="U20" s="153" t="s">
        <v>245</v>
      </c>
      <c r="V20" s="148" t="s">
        <v>212</v>
      </c>
      <c r="W20" s="141"/>
      <c r="X20" s="141"/>
      <c r="Y20" s="141"/>
      <c r="Z20" s="151"/>
      <c r="AA20" s="152"/>
    </row>
    <row r="21" spans="1:27" s="1" customFormat="1" ht="37.5" customHeight="1">
      <c r="A21" s="265" t="s">
        <v>74</v>
      </c>
      <c r="B21" s="192" t="s">
        <v>209</v>
      </c>
      <c r="C21" s="150"/>
      <c r="D21" s="189"/>
      <c r="E21" s="283">
        <f>E22</f>
        <v>0</v>
      </c>
      <c r="F21" s="244"/>
      <c r="G21" s="245"/>
      <c r="H21" s="244"/>
      <c r="I21" s="246"/>
      <c r="J21" s="246"/>
      <c r="K21" s="244"/>
      <c r="L21" s="141"/>
      <c r="M21" s="141"/>
      <c r="N21" s="141"/>
      <c r="O21" s="141"/>
      <c r="P21" s="141"/>
      <c r="Q21" s="167"/>
      <c r="R21" s="141"/>
      <c r="S21" s="141"/>
      <c r="T21" s="141"/>
      <c r="U21" s="153"/>
      <c r="V21" s="148"/>
      <c r="W21" s="141"/>
      <c r="X21" s="141"/>
      <c r="Y21" s="141"/>
      <c r="Z21" s="151"/>
      <c r="AA21" s="152"/>
    </row>
    <row r="22" spans="1:27" s="1" customFormat="1" ht="141.75" customHeight="1">
      <c r="A22" s="146" t="s">
        <v>186</v>
      </c>
      <c r="B22" s="142" t="s">
        <v>283</v>
      </c>
      <c r="C22" s="150" t="s">
        <v>134</v>
      </c>
      <c r="D22" s="150" t="s">
        <v>285</v>
      </c>
      <c r="E22" s="244"/>
      <c r="F22" s="244"/>
      <c r="G22" s="245"/>
      <c r="H22" s="244"/>
      <c r="I22" s="246">
        <v>2016</v>
      </c>
      <c r="J22" s="246">
        <v>2016</v>
      </c>
      <c r="K22" s="244" t="s">
        <v>274</v>
      </c>
      <c r="L22" s="141"/>
      <c r="M22" s="141"/>
      <c r="N22" s="141"/>
      <c r="O22" s="141"/>
      <c r="P22" s="141"/>
      <c r="Q22" s="167"/>
      <c r="R22" s="141"/>
      <c r="S22" s="141"/>
      <c r="T22" s="141"/>
      <c r="U22" s="276" t="s">
        <v>286</v>
      </c>
      <c r="V22" s="266"/>
      <c r="W22" s="141"/>
      <c r="X22" s="141"/>
      <c r="Y22" s="141"/>
      <c r="Z22" s="151"/>
      <c r="AA22" s="152"/>
    </row>
    <row r="23" spans="1:27" s="1" customFormat="1" ht="45" customHeight="1">
      <c r="A23" s="113" t="s">
        <v>75</v>
      </c>
      <c r="B23" s="141" t="s">
        <v>28</v>
      </c>
      <c r="C23" s="141"/>
      <c r="D23" s="141"/>
      <c r="E23" s="244"/>
      <c r="F23" s="244"/>
      <c r="G23" s="244"/>
      <c r="H23" s="244"/>
      <c r="I23" s="244"/>
      <c r="J23" s="244"/>
      <c r="K23" s="141"/>
      <c r="L23" s="141"/>
      <c r="M23" s="141"/>
      <c r="N23" s="141"/>
      <c r="O23" s="141"/>
      <c r="P23" s="141"/>
      <c r="Q23" s="154"/>
      <c r="R23" s="141"/>
      <c r="S23" s="141"/>
      <c r="T23" s="141"/>
      <c r="U23" s="141"/>
      <c r="V23" s="141"/>
      <c r="W23" s="141"/>
      <c r="X23" s="141"/>
      <c r="Y23" s="141"/>
      <c r="Z23" s="151"/>
      <c r="AA23" s="152"/>
    </row>
    <row r="24" spans="1:27" s="1" customFormat="1" ht="80.25" customHeight="1">
      <c r="A24" s="146" t="s">
        <v>76</v>
      </c>
      <c r="B24" s="142" t="s">
        <v>29</v>
      </c>
      <c r="C24" s="150" t="s">
        <v>134</v>
      </c>
      <c r="D24" s="150" t="s">
        <v>30</v>
      </c>
      <c r="E24" s="247"/>
      <c r="F24" s="247"/>
      <c r="G24" s="247"/>
      <c r="H24" s="247"/>
      <c r="I24" s="247">
        <v>2014</v>
      </c>
      <c r="J24" s="247">
        <v>2017</v>
      </c>
      <c r="K24" s="247" t="s">
        <v>274</v>
      </c>
      <c r="L24" s="155"/>
      <c r="M24" s="155"/>
      <c r="N24" s="155"/>
      <c r="O24" s="156"/>
      <c r="P24" s="153"/>
      <c r="Q24" s="168"/>
      <c r="R24" s="155"/>
      <c r="S24" s="155"/>
      <c r="T24" s="155"/>
      <c r="U24" s="153" t="s">
        <v>4</v>
      </c>
      <c r="V24" s="148" t="s">
        <v>212</v>
      </c>
      <c r="W24" s="153"/>
      <c r="X24" s="155"/>
      <c r="Y24" s="155"/>
      <c r="Z24" s="155"/>
      <c r="AA24" s="157"/>
    </row>
    <row r="25" spans="1:27" s="1" customFormat="1" ht="78.75" customHeight="1">
      <c r="A25" s="146" t="s">
        <v>77</v>
      </c>
      <c r="B25" s="142" t="s">
        <v>289</v>
      </c>
      <c r="C25" s="150" t="s">
        <v>134</v>
      </c>
      <c r="D25" s="150" t="s">
        <v>242</v>
      </c>
      <c r="E25" s="247"/>
      <c r="F25" s="247"/>
      <c r="G25" s="247"/>
      <c r="H25" s="247"/>
      <c r="I25" s="247">
        <v>2016</v>
      </c>
      <c r="J25" s="247">
        <v>2016</v>
      </c>
      <c r="K25" s="247" t="s">
        <v>274</v>
      </c>
      <c r="L25" s="155"/>
      <c r="M25" s="155"/>
      <c r="N25" s="155"/>
      <c r="O25" s="156"/>
      <c r="P25" s="153"/>
      <c r="Q25" s="168"/>
      <c r="R25" s="155"/>
      <c r="S25" s="155"/>
      <c r="T25" s="155"/>
      <c r="U25" s="153" t="s">
        <v>4</v>
      </c>
      <c r="V25" s="148" t="s">
        <v>212</v>
      </c>
      <c r="W25" s="153"/>
      <c r="X25" s="155"/>
      <c r="Y25" s="155"/>
      <c r="Z25" s="155"/>
      <c r="AA25" s="157"/>
    </row>
    <row r="26" spans="1:27" s="1" customFormat="1" ht="81" customHeight="1">
      <c r="A26" s="146" t="s">
        <v>78</v>
      </c>
      <c r="B26" s="142" t="s">
        <v>48</v>
      </c>
      <c r="C26" s="150" t="s">
        <v>134</v>
      </c>
      <c r="D26" s="150" t="s">
        <v>243</v>
      </c>
      <c r="E26" s="247"/>
      <c r="F26" s="247"/>
      <c r="G26" s="247"/>
      <c r="H26" s="247"/>
      <c r="I26" s="247">
        <v>2016</v>
      </c>
      <c r="J26" s="247">
        <v>2016</v>
      </c>
      <c r="K26" s="247" t="s">
        <v>274</v>
      </c>
      <c r="L26" s="155"/>
      <c r="M26" s="155"/>
      <c r="N26" s="155"/>
      <c r="O26" s="156"/>
      <c r="P26" s="153"/>
      <c r="Q26" s="168"/>
      <c r="R26" s="155"/>
      <c r="S26" s="155"/>
      <c r="T26" s="155"/>
      <c r="U26" s="153" t="s">
        <v>4</v>
      </c>
      <c r="V26" s="148" t="s">
        <v>212</v>
      </c>
      <c r="W26" s="153"/>
      <c r="X26" s="155"/>
      <c r="Y26" s="155"/>
      <c r="Z26" s="155"/>
      <c r="AA26" s="157"/>
    </row>
    <row r="27" spans="1:27" s="1" customFormat="1" ht="37.5">
      <c r="A27" s="113" t="s">
        <v>110</v>
      </c>
      <c r="B27" s="141" t="s">
        <v>52</v>
      </c>
      <c r="C27" s="155"/>
      <c r="D27" s="155"/>
      <c r="E27" s="247"/>
      <c r="F27" s="247"/>
      <c r="G27" s="247"/>
      <c r="H27" s="247"/>
      <c r="I27" s="247"/>
      <c r="J27" s="247"/>
      <c r="K27" s="158"/>
      <c r="L27" s="158"/>
      <c r="M27" s="158"/>
      <c r="N27" s="158"/>
      <c r="O27" s="158"/>
      <c r="P27" s="159"/>
      <c r="Q27" s="160"/>
      <c r="R27" s="158"/>
      <c r="S27" s="158"/>
      <c r="T27" s="158"/>
      <c r="U27" s="155"/>
      <c r="V27" s="155"/>
      <c r="W27" s="155"/>
      <c r="X27" s="158"/>
      <c r="Y27" s="158"/>
      <c r="Z27" s="158"/>
      <c r="AA27" s="161"/>
    </row>
    <row r="28" spans="1:27" s="1" customFormat="1" ht="155.25" customHeight="1">
      <c r="A28" s="145">
        <v>1</v>
      </c>
      <c r="B28" s="143" t="s">
        <v>53</v>
      </c>
      <c r="C28" s="150" t="s">
        <v>134</v>
      </c>
      <c r="D28" s="149" t="s">
        <v>31</v>
      </c>
      <c r="E28" s="248"/>
      <c r="F28" s="248"/>
      <c r="G28" s="248"/>
      <c r="H28" s="248"/>
      <c r="I28" s="247">
        <v>2014</v>
      </c>
      <c r="J28" s="247">
        <v>2017</v>
      </c>
      <c r="K28" s="143"/>
      <c r="L28" s="143"/>
      <c r="M28" s="143"/>
      <c r="N28" s="143"/>
      <c r="O28" s="143"/>
      <c r="P28" s="162"/>
      <c r="Q28" s="169"/>
      <c r="R28" s="143"/>
      <c r="S28" s="143"/>
      <c r="T28" s="143"/>
      <c r="U28" s="163" t="s">
        <v>0</v>
      </c>
      <c r="V28" s="148" t="s">
        <v>212</v>
      </c>
      <c r="W28" s="164"/>
      <c r="X28" s="143"/>
      <c r="Y28" s="143"/>
      <c r="Z28" s="143"/>
      <c r="AA28" s="165"/>
    </row>
    <row r="29" spans="1:27" s="1" customFormat="1" ht="37.5">
      <c r="A29" s="212" t="s">
        <v>111</v>
      </c>
      <c r="B29" s="144" t="s">
        <v>223</v>
      </c>
      <c r="C29" s="164"/>
      <c r="D29" s="149"/>
      <c r="E29" s="279">
        <f>E32</f>
        <v>0.25</v>
      </c>
      <c r="F29" s="248"/>
      <c r="G29" s="279">
        <f>G30</f>
        <v>0.3</v>
      </c>
      <c r="H29" s="248"/>
      <c r="I29" s="248"/>
      <c r="J29" s="248"/>
      <c r="K29" s="143"/>
      <c r="L29" s="143"/>
      <c r="M29" s="143"/>
      <c r="N29" s="143"/>
      <c r="O29" s="143"/>
      <c r="P29" s="162"/>
      <c r="Q29" s="166"/>
      <c r="R29" s="143"/>
      <c r="S29" s="143"/>
      <c r="T29" s="143"/>
      <c r="U29" s="155"/>
      <c r="V29" s="164"/>
      <c r="W29" s="164"/>
      <c r="X29" s="143"/>
      <c r="Y29" s="143"/>
      <c r="Z29" s="143"/>
      <c r="AA29" s="165"/>
    </row>
    <row r="30" spans="1:27" s="1" customFormat="1" ht="18.75">
      <c r="A30" s="212" t="s">
        <v>259</v>
      </c>
      <c r="B30" s="144" t="s">
        <v>222</v>
      </c>
      <c r="C30" s="164"/>
      <c r="D30" s="149"/>
      <c r="E30" s="248"/>
      <c r="F30" s="248"/>
      <c r="G30" s="279">
        <f>G33</f>
        <v>0.3</v>
      </c>
      <c r="H30" s="248"/>
      <c r="I30" s="248"/>
      <c r="J30" s="248"/>
      <c r="K30" s="143"/>
      <c r="L30" s="143"/>
      <c r="M30" s="143"/>
      <c r="N30" s="143"/>
      <c r="O30" s="143"/>
      <c r="P30" s="162"/>
      <c r="Q30" s="166"/>
      <c r="R30" s="143"/>
      <c r="S30" s="143"/>
      <c r="T30" s="143"/>
      <c r="U30" s="173"/>
      <c r="V30" s="164"/>
      <c r="W30" s="164"/>
      <c r="X30" s="143"/>
      <c r="Y30" s="143"/>
      <c r="Z30" s="143"/>
      <c r="AA30" s="165"/>
    </row>
    <row r="31" spans="1:27" s="1" customFormat="1" ht="24" customHeight="1">
      <c r="A31" s="145" t="s">
        <v>235</v>
      </c>
      <c r="B31" s="211"/>
      <c r="C31" s="150"/>
      <c r="D31" s="150"/>
      <c r="E31" s="248"/>
      <c r="F31" s="248"/>
      <c r="G31" s="243"/>
      <c r="H31" s="248"/>
      <c r="I31" s="248"/>
      <c r="J31" s="248"/>
      <c r="K31" s="143"/>
      <c r="L31" s="143"/>
      <c r="M31" s="164"/>
      <c r="N31" s="164"/>
      <c r="O31" s="143"/>
      <c r="P31" s="162"/>
      <c r="Q31" s="168"/>
      <c r="R31" s="143"/>
      <c r="S31" s="143"/>
      <c r="T31" s="143"/>
      <c r="U31" s="153"/>
      <c r="V31" s="148"/>
      <c r="W31" s="164"/>
      <c r="X31" s="143"/>
      <c r="Y31" s="143"/>
      <c r="Z31" s="143"/>
      <c r="AA31" s="165"/>
    </row>
    <row r="32" spans="1:27" s="1" customFormat="1" ht="23.25" customHeight="1">
      <c r="A32" s="213" t="s">
        <v>260</v>
      </c>
      <c r="B32" s="172" t="s">
        <v>221</v>
      </c>
      <c r="C32" s="170"/>
      <c r="D32" s="149"/>
      <c r="E32" s="279">
        <f>E33</f>
        <v>0.25</v>
      </c>
      <c r="F32" s="248"/>
      <c r="G32" s="248"/>
      <c r="H32" s="248"/>
      <c r="I32" s="248"/>
      <c r="J32" s="248"/>
      <c r="K32" s="143"/>
      <c r="L32" s="143"/>
      <c r="M32" s="164"/>
      <c r="N32" s="164"/>
      <c r="O32" s="143"/>
      <c r="P32" s="162"/>
      <c r="Q32" s="171"/>
      <c r="R32" s="143"/>
      <c r="S32" s="143"/>
      <c r="T32" s="143"/>
      <c r="U32" s="148"/>
      <c r="V32" s="163"/>
      <c r="W32" s="164"/>
      <c r="X32" s="143"/>
      <c r="Y32" s="143"/>
      <c r="Z32" s="143"/>
      <c r="AA32" s="165"/>
    </row>
    <row r="33" spans="1:27" s="1" customFormat="1" ht="79.5" customHeight="1">
      <c r="A33" s="145" t="s">
        <v>261</v>
      </c>
      <c r="B33" s="142" t="s">
        <v>66</v>
      </c>
      <c r="C33" s="150" t="s">
        <v>134</v>
      </c>
      <c r="D33" s="150" t="s">
        <v>244</v>
      </c>
      <c r="E33" s="243">
        <v>0.25</v>
      </c>
      <c r="F33" s="248"/>
      <c r="G33" s="243">
        <v>0.3</v>
      </c>
      <c r="H33" s="248"/>
      <c r="I33" s="248">
        <v>2016</v>
      </c>
      <c r="J33" s="248">
        <v>2016</v>
      </c>
      <c r="K33" s="248" t="s">
        <v>274</v>
      </c>
      <c r="L33" s="143"/>
      <c r="M33" s="164"/>
      <c r="N33" s="164"/>
      <c r="O33" s="143"/>
      <c r="P33" s="162"/>
      <c r="Q33" s="171"/>
      <c r="R33" s="143"/>
      <c r="S33" s="143"/>
      <c r="T33" s="143"/>
      <c r="U33" s="153" t="s">
        <v>245</v>
      </c>
      <c r="V33" s="148" t="s">
        <v>212</v>
      </c>
      <c r="W33" s="164"/>
      <c r="X33" s="143"/>
      <c r="Y33" s="143"/>
      <c r="Z33" s="143"/>
      <c r="AA33" s="165"/>
    </row>
    <row r="34" spans="1:27" s="1" customFormat="1" ht="55.5" customHeight="1">
      <c r="A34" s="213" t="s">
        <v>112</v>
      </c>
      <c r="B34" s="191" t="s">
        <v>224</v>
      </c>
      <c r="C34" s="150"/>
      <c r="D34" s="149"/>
      <c r="E34" s="279">
        <f>E35</f>
        <v>0</v>
      </c>
      <c r="F34" s="280"/>
      <c r="G34" s="279">
        <f>G35</f>
        <v>0.847</v>
      </c>
      <c r="H34" s="248"/>
      <c r="I34" s="248"/>
      <c r="J34" s="248"/>
      <c r="K34" s="143"/>
      <c r="L34" s="143"/>
      <c r="M34" s="164"/>
      <c r="N34" s="164"/>
      <c r="O34" s="143"/>
      <c r="P34" s="162"/>
      <c r="Q34" s="174"/>
      <c r="R34" s="143"/>
      <c r="S34" s="143"/>
      <c r="T34" s="143"/>
      <c r="U34" s="153"/>
      <c r="V34" s="148"/>
      <c r="W34" s="164"/>
      <c r="X34" s="143"/>
      <c r="Y34" s="143"/>
      <c r="Z34" s="143"/>
      <c r="AA34" s="165"/>
    </row>
    <row r="35" spans="1:27" s="1" customFormat="1" ht="18.75" customHeight="1">
      <c r="A35" s="213" t="s">
        <v>80</v>
      </c>
      <c r="B35" s="192" t="s">
        <v>202</v>
      </c>
      <c r="C35" s="170"/>
      <c r="D35" s="149"/>
      <c r="E35" s="279">
        <f>E36</f>
        <v>0</v>
      </c>
      <c r="F35" s="280"/>
      <c r="G35" s="279">
        <f>G36</f>
        <v>0.847</v>
      </c>
      <c r="H35" s="248"/>
      <c r="I35" s="248"/>
      <c r="J35" s="248"/>
      <c r="K35" s="143"/>
      <c r="L35" s="143"/>
      <c r="M35" s="164"/>
      <c r="N35" s="164"/>
      <c r="O35" s="143"/>
      <c r="P35" s="162"/>
      <c r="Q35" s="174"/>
      <c r="R35" s="143"/>
      <c r="S35" s="143"/>
      <c r="T35" s="143"/>
      <c r="U35" s="190"/>
      <c r="V35" s="163"/>
      <c r="W35" s="164"/>
      <c r="X35" s="143"/>
      <c r="Y35" s="143"/>
      <c r="Z35" s="143"/>
      <c r="AA35" s="165"/>
    </row>
    <row r="36" spans="1:27" s="1" customFormat="1" ht="76.5" customHeight="1">
      <c r="A36" s="145" t="s">
        <v>262</v>
      </c>
      <c r="B36" s="193" t="s">
        <v>226</v>
      </c>
      <c r="C36" s="150" t="s">
        <v>134</v>
      </c>
      <c r="D36" s="147" t="s">
        <v>227</v>
      </c>
      <c r="E36" s="243"/>
      <c r="F36" s="248"/>
      <c r="G36" s="243">
        <v>0.847</v>
      </c>
      <c r="H36" s="248"/>
      <c r="I36" s="248">
        <v>2015</v>
      </c>
      <c r="J36" s="248">
        <v>2016</v>
      </c>
      <c r="K36" s="248" t="s">
        <v>274</v>
      </c>
      <c r="L36" s="143"/>
      <c r="M36" s="164"/>
      <c r="N36" s="164"/>
      <c r="O36" s="143"/>
      <c r="P36" s="162"/>
      <c r="Q36" s="174"/>
      <c r="R36" s="143"/>
      <c r="S36" s="143"/>
      <c r="T36" s="143"/>
      <c r="U36" s="190" t="s">
        <v>228</v>
      </c>
      <c r="V36" s="148" t="s">
        <v>212</v>
      </c>
      <c r="W36" s="164"/>
      <c r="X36" s="143"/>
      <c r="Y36" s="143"/>
      <c r="Z36" s="143"/>
      <c r="AA36" s="165"/>
    </row>
    <row r="37" spans="1:27" s="1" customFormat="1" ht="42.75" customHeight="1">
      <c r="A37" s="113" t="s">
        <v>263</v>
      </c>
      <c r="B37" s="205" t="s">
        <v>225</v>
      </c>
      <c r="C37" s="204"/>
      <c r="D37" s="141"/>
      <c r="E37" s="249"/>
      <c r="F37" s="249"/>
      <c r="G37" s="249"/>
      <c r="H37" s="249"/>
      <c r="I37" s="249"/>
      <c r="J37" s="249"/>
      <c r="K37" s="158"/>
      <c r="L37" s="158"/>
      <c r="M37" s="158"/>
      <c r="N37" s="158"/>
      <c r="O37" s="158"/>
      <c r="P37" s="158"/>
      <c r="Q37" s="160"/>
      <c r="R37" s="158"/>
      <c r="S37" s="158"/>
      <c r="T37" s="158"/>
      <c r="U37" s="155"/>
      <c r="V37" s="155"/>
      <c r="W37" s="155"/>
      <c r="X37" s="158"/>
      <c r="Y37" s="158"/>
      <c r="Z37" s="158"/>
      <c r="AA37" s="161"/>
    </row>
    <row r="38" spans="1:27" s="1" customFormat="1" ht="24.75" customHeight="1" thickBot="1">
      <c r="A38" s="234"/>
      <c r="B38" s="235"/>
      <c r="C38" s="236"/>
      <c r="D38" s="237"/>
      <c r="E38" s="250"/>
      <c r="F38" s="251"/>
      <c r="G38" s="252"/>
      <c r="H38" s="251"/>
      <c r="I38" s="252"/>
      <c r="J38" s="252"/>
      <c r="K38" s="238"/>
      <c r="L38" s="238"/>
      <c r="M38" s="238"/>
      <c r="N38" s="238"/>
      <c r="O38" s="238"/>
      <c r="P38" s="238"/>
      <c r="Q38" s="240"/>
      <c r="R38" s="238"/>
      <c r="S38" s="238"/>
      <c r="T38" s="238"/>
      <c r="U38" s="241"/>
      <c r="V38" s="241"/>
      <c r="W38" s="239"/>
      <c r="X38" s="238"/>
      <c r="Y38" s="238"/>
      <c r="Z38" s="238"/>
      <c r="AA38" s="242"/>
    </row>
    <row r="41" spans="2:27" ht="76.5" customHeight="1">
      <c r="B41" s="832" t="s">
        <v>184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2"/>
      <c r="W41" s="832"/>
      <c r="X41" s="832"/>
      <c r="Y41" s="832"/>
      <c r="Z41" s="832"/>
      <c r="AA41" s="832"/>
    </row>
    <row r="42" ht="15">
      <c r="B42" s="84" t="s">
        <v>3</v>
      </c>
    </row>
    <row r="43" ht="15">
      <c r="B43" s="84" t="s">
        <v>229</v>
      </c>
    </row>
    <row r="44" ht="15">
      <c r="B44" s="84" t="s">
        <v>40</v>
      </c>
    </row>
  </sheetData>
  <sheetProtection/>
  <mergeCells count="37">
    <mergeCell ref="A12:F12"/>
    <mergeCell ref="W8:AA8"/>
    <mergeCell ref="B41:AA41"/>
    <mergeCell ref="Z15:AA15"/>
    <mergeCell ref="X14:AA14"/>
    <mergeCell ref="X15:Y15"/>
    <mergeCell ref="K14:N14"/>
    <mergeCell ref="T15:T16"/>
    <mergeCell ref="S15:S16"/>
    <mergeCell ref="B14:B16"/>
    <mergeCell ref="C14:C16"/>
    <mergeCell ref="O14:O16"/>
    <mergeCell ref="P14:P16"/>
    <mergeCell ref="F15:F16"/>
    <mergeCell ref="J15:J16"/>
    <mergeCell ref="L15:L16"/>
    <mergeCell ref="G15:G16"/>
    <mergeCell ref="E15:E16"/>
    <mergeCell ref="D14:D16"/>
    <mergeCell ref="K15:K16"/>
    <mergeCell ref="Q15:Q16"/>
    <mergeCell ref="V15:V16"/>
    <mergeCell ref="U14:W14"/>
    <mergeCell ref="S14:T14"/>
    <mergeCell ref="U15:U16"/>
    <mergeCell ref="W15:W16"/>
    <mergeCell ref="Q14:R14"/>
    <mergeCell ref="V7:AA7"/>
    <mergeCell ref="A11:AA11"/>
    <mergeCell ref="I15:I16"/>
    <mergeCell ref="E14:G14"/>
    <mergeCell ref="H14:H16"/>
    <mergeCell ref="A14:A16"/>
    <mergeCell ref="M15:M16"/>
    <mergeCell ref="N15:N16"/>
    <mergeCell ref="I14:J14"/>
    <mergeCell ref="R15:R16"/>
  </mergeCells>
  <printOptions/>
  <pageMargins left="0.7086614173228347" right="0.2362204724409449" top="0.5511811023622047" bottom="0.3937007874015748" header="0.31496062992125984" footer="0.31496062992125984"/>
  <pageSetup fitToHeight="1" fitToWidth="1" horizontalDpi="600" verticalDpi="6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1">
      <selection activeCell="B9" sqref="B9:H9"/>
    </sheetView>
  </sheetViews>
  <sheetFormatPr defaultColWidth="9.00390625" defaultRowHeight="15.75"/>
  <cols>
    <col min="1" max="1" width="7.00390625" style="1" customWidth="1"/>
    <col min="2" max="2" width="54.625" style="1" customWidth="1"/>
    <col min="3" max="3" width="11.375" style="1" hidden="1" customWidth="1"/>
    <col min="4" max="5" width="10.875" style="1" hidden="1" customWidth="1"/>
    <col min="6" max="6" width="3.625" style="1" hidden="1" customWidth="1"/>
    <col min="7" max="7" width="3.125" style="1" hidden="1" customWidth="1"/>
    <col min="8" max="8" width="25.375" style="1" customWidth="1"/>
    <col min="9" max="16384" width="9.00390625" style="567" customWidth="1"/>
  </cols>
  <sheetData>
    <row r="1" spans="1:8" s="563" customFormat="1" ht="15.75" customHeight="1">
      <c r="A1" s="29"/>
      <c r="B1" s="709"/>
      <c r="C1" s="709" t="s">
        <v>634</v>
      </c>
      <c r="D1" s="709" t="s">
        <v>634</v>
      </c>
      <c r="E1" s="709" t="s">
        <v>634</v>
      </c>
      <c r="F1" s="709" t="s">
        <v>634</v>
      </c>
      <c r="G1" s="709" t="s">
        <v>634</v>
      </c>
      <c r="H1" s="710" t="s">
        <v>635</v>
      </c>
    </row>
    <row r="2" spans="1:8" s="563" customFormat="1" ht="14.25" customHeight="1">
      <c r="A2" s="29"/>
      <c r="B2" s="709"/>
      <c r="C2" s="709" t="s">
        <v>352</v>
      </c>
      <c r="D2" s="709" t="s">
        <v>352</v>
      </c>
      <c r="E2" s="709" t="s">
        <v>352</v>
      </c>
      <c r="F2" s="709" t="s">
        <v>352</v>
      </c>
      <c r="G2" s="709" t="s">
        <v>352</v>
      </c>
      <c r="H2" s="710" t="s">
        <v>352</v>
      </c>
    </row>
    <row r="3" spans="1:8" s="563" customFormat="1" ht="14.25" customHeight="1">
      <c r="A3" s="29"/>
      <c r="B3" s="709"/>
      <c r="C3" s="709" t="s">
        <v>353</v>
      </c>
      <c r="D3" s="709" t="s">
        <v>353</v>
      </c>
      <c r="E3" s="709" t="s">
        <v>353</v>
      </c>
      <c r="F3" s="709" t="s">
        <v>353</v>
      </c>
      <c r="G3" s="709" t="s">
        <v>353</v>
      </c>
      <c r="H3" s="710" t="s">
        <v>353</v>
      </c>
    </row>
    <row r="4" spans="1:8" s="563" customFormat="1" ht="15.75" customHeight="1">
      <c r="A4" s="29"/>
      <c r="B4" s="709"/>
      <c r="C4" s="709" t="s">
        <v>633</v>
      </c>
      <c r="D4" s="709" t="s">
        <v>633</v>
      </c>
      <c r="E4" s="709" t="s">
        <v>633</v>
      </c>
      <c r="F4" s="709" t="s">
        <v>633</v>
      </c>
      <c r="G4" s="709" t="s">
        <v>633</v>
      </c>
      <c r="H4" s="710" t="s">
        <v>633</v>
      </c>
    </row>
    <row r="5" spans="1:8" s="563" customFormat="1" ht="12" customHeight="1">
      <c r="A5" s="29"/>
      <c r="B5" s="29"/>
      <c r="C5" s="29"/>
      <c r="D5" s="29"/>
      <c r="E5" s="29"/>
      <c r="F5" s="29"/>
      <c r="G5" s="29"/>
      <c r="H5" s="29"/>
    </row>
    <row r="6" spans="1:8" s="563" customFormat="1" ht="18.75" customHeight="1">
      <c r="A6" s="29"/>
      <c r="B6" s="834" t="s">
        <v>43</v>
      </c>
      <c r="C6" s="834"/>
      <c r="D6" s="834"/>
      <c r="E6" s="834"/>
      <c r="F6" s="834"/>
      <c r="G6" s="834"/>
      <c r="H6" s="834"/>
    </row>
    <row r="7" spans="1:8" s="563" customFormat="1" ht="20.25" customHeight="1">
      <c r="A7" s="29"/>
      <c r="B7" s="835" t="s">
        <v>59</v>
      </c>
      <c r="C7" s="835"/>
      <c r="D7" s="835"/>
      <c r="E7" s="835"/>
      <c r="F7" s="835"/>
      <c r="G7" s="835"/>
      <c r="H7" s="835"/>
    </row>
    <row r="8" spans="1:8" s="563" customFormat="1" ht="18" customHeight="1">
      <c r="A8" s="29"/>
      <c r="B8" s="835" t="s">
        <v>358</v>
      </c>
      <c r="C8" s="835"/>
      <c r="D8" s="835"/>
      <c r="E8" s="835"/>
      <c r="F8" s="835"/>
      <c r="G8" s="835"/>
      <c r="H8" s="835"/>
    </row>
    <row r="9" spans="1:8" s="563" customFormat="1" ht="24.75" customHeight="1">
      <c r="A9" s="29"/>
      <c r="B9" s="834" t="s">
        <v>645</v>
      </c>
      <c r="C9" s="834"/>
      <c r="D9" s="834"/>
      <c r="E9" s="834"/>
      <c r="F9" s="834"/>
      <c r="G9" s="834"/>
      <c r="H9" s="834"/>
    </row>
    <row r="10" spans="1:8" s="563" customFormat="1" ht="18" customHeight="1">
      <c r="A10" s="29"/>
      <c r="B10" s="834" t="s">
        <v>439</v>
      </c>
      <c r="C10" s="834"/>
      <c r="D10" s="834"/>
      <c r="E10" s="834"/>
      <c r="F10" s="834"/>
      <c r="G10" s="834"/>
      <c r="H10" s="834"/>
    </row>
    <row r="11" spans="1:8" s="563" customFormat="1" ht="12" customHeight="1">
      <c r="A11" s="29"/>
      <c r="B11" s="495"/>
      <c r="C11" s="495"/>
      <c r="D11" s="495"/>
      <c r="E11" s="495"/>
      <c r="F11" s="495"/>
      <c r="G11" s="495"/>
      <c r="H11" s="495"/>
    </row>
    <row r="12" spans="1:8" s="563" customFormat="1" ht="56.25" customHeight="1">
      <c r="A12" s="798" t="s">
        <v>644</v>
      </c>
      <c r="B12" s="798"/>
      <c r="C12" s="798"/>
      <c r="D12" s="798"/>
      <c r="E12" s="798"/>
      <c r="F12" s="798"/>
      <c r="G12" s="798"/>
      <c r="H12" s="798"/>
    </row>
    <row r="13" spans="1:8" s="563" customFormat="1" ht="11.25" customHeight="1" thickBot="1">
      <c r="A13" s="492"/>
      <c r="B13" s="492"/>
      <c r="C13" s="492"/>
      <c r="D13" s="492"/>
      <c r="E13" s="492"/>
      <c r="F13" s="492"/>
      <c r="G13" s="492"/>
      <c r="H13" s="492"/>
    </row>
    <row r="14" spans="1:8" ht="15.75">
      <c r="A14" s="839" t="s">
        <v>71</v>
      </c>
      <c r="B14" s="841" t="s">
        <v>440</v>
      </c>
      <c r="C14" s="565">
        <v>2012</v>
      </c>
      <c r="D14" s="565">
        <v>2012</v>
      </c>
      <c r="E14" s="565">
        <v>2013</v>
      </c>
      <c r="F14" s="564">
        <f>C14+1</f>
        <v>2013</v>
      </c>
      <c r="G14" s="564">
        <f>F14+1</f>
        <v>2014</v>
      </c>
      <c r="H14" s="566">
        <v>2016</v>
      </c>
    </row>
    <row r="15" spans="1:8" ht="12.75" customHeight="1">
      <c r="A15" s="840"/>
      <c r="B15" s="842"/>
      <c r="C15" s="843" t="s">
        <v>441</v>
      </c>
      <c r="D15" s="843" t="s">
        <v>376</v>
      </c>
      <c r="E15" s="843" t="s">
        <v>441</v>
      </c>
      <c r="F15" s="844" t="s">
        <v>442</v>
      </c>
      <c r="G15" s="844" t="s">
        <v>441</v>
      </c>
      <c r="H15" s="833" t="s">
        <v>443</v>
      </c>
    </row>
    <row r="16" spans="1:8" ht="12.75" customHeight="1">
      <c r="A16" s="840"/>
      <c r="B16" s="842"/>
      <c r="C16" s="843"/>
      <c r="D16" s="843"/>
      <c r="E16" s="843"/>
      <c r="F16" s="845"/>
      <c r="G16" s="845"/>
      <c r="H16" s="833"/>
    </row>
    <row r="17" spans="1:8" s="572" customFormat="1" ht="16.5" thickBot="1">
      <c r="A17" s="568">
        <v>1</v>
      </c>
      <c r="B17" s="569">
        <v>2</v>
      </c>
      <c r="C17" s="569">
        <v>3</v>
      </c>
      <c r="D17" s="569"/>
      <c r="E17" s="569"/>
      <c r="F17" s="569">
        <v>4</v>
      </c>
      <c r="G17" s="570">
        <v>3</v>
      </c>
      <c r="H17" s="571">
        <v>4</v>
      </c>
    </row>
    <row r="18" spans="1:8" s="572" customFormat="1" ht="15.75">
      <c r="A18" s="573" t="s">
        <v>444</v>
      </c>
      <c r="B18" s="574" t="s">
        <v>445</v>
      </c>
      <c r="C18" s="575">
        <f aca="true" t="shared" si="0" ref="C18:H18">C20+C23</f>
        <v>176.138</v>
      </c>
      <c r="D18" s="575">
        <f t="shared" si="0"/>
        <v>176.138</v>
      </c>
      <c r="E18" s="575">
        <f t="shared" si="0"/>
        <v>185.075</v>
      </c>
      <c r="F18" s="575">
        <f t="shared" si="0"/>
        <v>193.046</v>
      </c>
      <c r="G18" s="575">
        <f t="shared" si="0"/>
        <v>209.843447</v>
      </c>
      <c r="H18" s="576">
        <f t="shared" si="0"/>
        <v>256.00362</v>
      </c>
    </row>
    <row r="19" spans="1:8" s="572" customFormat="1" ht="15.75">
      <c r="A19" s="114"/>
      <c r="B19" s="577" t="s">
        <v>446</v>
      </c>
      <c r="C19" s="578"/>
      <c r="D19" s="578"/>
      <c r="E19" s="578"/>
      <c r="F19" s="578"/>
      <c r="G19" s="578"/>
      <c r="H19" s="579"/>
    </row>
    <row r="20" spans="1:8" s="572" customFormat="1" ht="31.5">
      <c r="A20" s="114" t="s">
        <v>73</v>
      </c>
      <c r="B20" s="577" t="s">
        <v>447</v>
      </c>
      <c r="C20" s="578">
        <f aca="true" t="shared" si="1" ref="C20:H20">C21</f>
        <v>176.138</v>
      </c>
      <c r="D20" s="578">
        <f t="shared" si="1"/>
        <v>176.138</v>
      </c>
      <c r="E20" s="578">
        <f t="shared" si="1"/>
        <v>185.075</v>
      </c>
      <c r="F20" s="578">
        <f t="shared" si="1"/>
        <v>193.046</v>
      </c>
      <c r="G20" s="578">
        <f t="shared" si="1"/>
        <v>209.843447</v>
      </c>
      <c r="H20" s="579">
        <f t="shared" si="1"/>
        <v>256.00362</v>
      </c>
    </row>
    <row r="21" spans="1:8" s="572" customFormat="1" ht="15.75">
      <c r="A21" s="580"/>
      <c r="B21" s="581" t="s">
        <v>448</v>
      </c>
      <c r="C21" s="582">
        <v>176.138</v>
      </c>
      <c r="D21" s="582">
        <v>176.138</v>
      </c>
      <c r="E21" s="582">
        <v>185.075</v>
      </c>
      <c r="F21" s="582">
        <v>193.046</v>
      </c>
      <c r="G21" s="582">
        <v>209.843447</v>
      </c>
      <c r="H21" s="583">
        <v>256.00362</v>
      </c>
    </row>
    <row r="22" spans="1:8" s="572" customFormat="1" ht="18.75" customHeight="1">
      <c r="A22" s="580"/>
      <c r="B22" s="584" t="s">
        <v>449</v>
      </c>
      <c r="C22" s="582">
        <f aca="true" t="shared" si="2" ref="C22:H22">C21-C37-C30</f>
        <v>60.92</v>
      </c>
      <c r="D22" s="582">
        <f t="shared" si="2"/>
        <v>60.92</v>
      </c>
      <c r="E22" s="582">
        <f t="shared" si="2"/>
        <v>66.697</v>
      </c>
      <c r="F22" s="582">
        <f t="shared" si="2"/>
        <v>68.490219</v>
      </c>
      <c r="G22" s="582">
        <f t="shared" si="2"/>
        <v>55.48504999999999</v>
      </c>
      <c r="H22" s="583">
        <f t="shared" si="2"/>
        <v>95.80963</v>
      </c>
    </row>
    <row r="23" spans="1:8" s="572" customFormat="1" ht="16.5" thickBot="1">
      <c r="A23" s="580" t="s">
        <v>74</v>
      </c>
      <c r="B23" s="581" t="s">
        <v>450</v>
      </c>
      <c r="C23" s="582">
        <v>0</v>
      </c>
      <c r="D23" s="582">
        <v>0</v>
      </c>
      <c r="E23" s="582">
        <v>0</v>
      </c>
      <c r="F23" s="582">
        <v>0</v>
      </c>
      <c r="G23" s="582">
        <v>0</v>
      </c>
      <c r="H23" s="583">
        <v>0</v>
      </c>
    </row>
    <row r="24" spans="1:8" s="572" customFormat="1" ht="15.75">
      <c r="A24" s="573" t="s">
        <v>451</v>
      </c>
      <c r="B24" s="574" t="s">
        <v>452</v>
      </c>
      <c r="C24" s="575">
        <f aca="true" t="shared" si="3" ref="C24:H24">C25+C31+C32+C33+C34</f>
        <v>173.7866</v>
      </c>
      <c r="D24" s="575">
        <f t="shared" si="3"/>
        <v>173.7866</v>
      </c>
      <c r="E24" s="575">
        <f t="shared" si="3"/>
        <v>177.017</v>
      </c>
      <c r="F24" s="575">
        <f t="shared" si="3"/>
        <v>169.347241</v>
      </c>
      <c r="G24" s="575">
        <f t="shared" si="3"/>
        <v>205.49746700000003</v>
      </c>
      <c r="H24" s="576">
        <f t="shared" si="3"/>
        <v>237.8315238</v>
      </c>
    </row>
    <row r="25" spans="1:8" s="572" customFormat="1" ht="15.75">
      <c r="A25" s="585" t="s">
        <v>72</v>
      </c>
      <c r="B25" s="586" t="s">
        <v>453</v>
      </c>
      <c r="C25" s="587">
        <f aca="true" t="shared" si="4" ref="C25:H25">C27+C28+C29+C30</f>
        <v>26.980759999999997</v>
      </c>
      <c r="D25" s="587">
        <f t="shared" si="4"/>
        <v>26.980759999999997</v>
      </c>
      <c r="E25" s="587">
        <f t="shared" si="4"/>
        <v>32.938</v>
      </c>
      <c r="F25" s="587">
        <f t="shared" si="4"/>
        <v>33.25228</v>
      </c>
      <c r="G25" s="587">
        <f t="shared" si="4"/>
        <v>37.708628000000004</v>
      </c>
      <c r="H25" s="588">
        <f t="shared" si="4"/>
        <v>41.17769</v>
      </c>
    </row>
    <row r="26" spans="1:8" s="572" customFormat="1" ht="15.75">
      <c r="A26" s="589"/>
      <c r="B26" s="590" t="s">
        <v>446</v>
      </c>
      <c r="C26" s="591"/>
      <c r="D26" s="591"/>
      <c r="E26" s="591"/>
      <c r="F26" s="591"/>
      <c r="G26" s="592"/>
      <c r="H26" s="593"/>
    </row>
    <row r="27" spans="1:9" s="572" customFormat="1" ht="15.75">
      <c r="A27" s="114" t="s">
        <v>73</v>
      </c>
      <c r="B27" s="577" t="s">
        <v>454</v>
      </c>
      <c r="C27" s="594">
        <v>1.103</v>
      </c>
      <c r="D27" s="594">
        <v>1.103</v>
      </c>
      <c r="E27" s="594">
        <v>1.158</v>
      </c>
      <c r="F27" s="595">
        <v>1.03761</v>
      </c>
      <c r="G27" s="595">
        <v>1.15778</v>
      </c>
      <c r="H27" s="596">
        <v>1.60535</v>
      </c>
      <c r="I27" s="597"/>
    </row>
    <row r="28" spans="1:9" s="572" customFormat="1" ht="15.75">
      <c r="A28" s="114" t="s">
        <v>74</v>
      </c>
      <c r="B28" s="577" t="s">
        <v>455</v>
      </c>
      <c r="C28" s="594">
        <v>2.754</v>
      </c>
      <c r="D28" s="594">
        <v>2.754</v>
      </c>
      <c r="E28" s="594">
        <v>2.89</v>
      </c>
      <c r="F28" s="595">
        <v>1.95712</v>
      </c>
      <c r="G28" s="595">
        <v>2.89044</v>
      </c>
      <c r="H28" s="596">
        <v>4.31273</v>
      </c>
      <c r="I28" s="597"/>
    </row>
    <row r="29" spans="1:9" s="572" customFormat="1" ht="15.75">
      <c r="A29" s="114" t="s">
        <v>81</v>
      </c>
      <c r="B29" s="598" t="s">
        <v>456</v>
      </c>
      <c r="C29" s="594">
        <v>1.70076</v>
      </c>
      <c r="D29" s="594">
        <v>1.70076</v>
      </c>
      <c r="E29" s="594">
        <v>1.701</v>
      </c>
      <c r="F29" s="595">
        <v>1.26187</v>
      </c>
      <c r="G29" s="595">
        <v>3.04544</v>
      </c>
      <c r="H29" s="596">
        <v>1.54245</v>
      </c>
      <c r="I29" s="597"/>
    </row>
    <row r="30" spans="1:8" s="572" customFormat="1" ht="15.75">
      <c r="A30" s="114" t="s">
        <v>90</v>
      </c>
      <c r="B30" s="577" t="s">
        <v>457</v>
      </c>
      <c r="C30" s="594">
        <v>21.423</v>
      </c>
      <c r="D30" s="594">
        <v>21.423</v>
      </c>
      <c r="E30" s="594">
        <v>27.189</v>
      </c>
      <c r="F30" s="595">
        <v>28.99568</v>
      </c>
      <c r="G30" s="595">
        <v>30.614968</v>
      </c>
      <c r="H30" s="596">
        <v>33.71716</v>
      </c>
    </row>
    <row r="31" spans="1:8" s="572" customFormat="1" ht="15.75">
      <c r="A31" s="122" t="s">
        <v>75</v>
      </c>
      <c r="B31" s="599" t="s">
        <v>458</v>
      </c>
      <c r="C31" s="578">
        <v>29.011</v>
      </c>
      <c r="D31" s="578">
        <v>29.011</v>
      </c>
      <c r="E31" s="600">
        <v>30.453</v>
      </c>
      <c r="F31" s="600">
        <v>28.46816</v>
      </c>
      <c r="G31" s="600">
        <v>30.454</v>
      </c>
      <c r="H31" s="579">
        <f>26.48766+8.05225</f>
        <v>34.539910000000006</v>
      </c>
    </row>
    <row r="32" spans="1:8" s="572" customFormat="1" ht="15.75">
      <c r="A32" s="122" t="s">
        <v>110</v>
      </c>
      <c r="B32" s="599" t="s">
        <v>459</v>
      </c>
      <c r="C32" s="578">
        <v>1.068</v>
      </c>
      <c r="D32" s="578">
        <v>1.068</v>
      </c>
      <c r="E32" s="600">
        <v>1.175</v>
      </c>
      <c r="F32" s="600">
        <v>1.02873</v>
      </c>
      <c r="G32" s="600">
        <f>1.7975</f>
        <v>1.7975</v>
      </c>
      <c r="H32" s="579">
        <v>2.69887</v>
      </c>
    </row>
    <row r="33" spans="1:8" s="572" customFormat="1" ht="15.75">
      <c r="A33" s="122" t="s">
        <v>111</v>
      </c>
      <c r="B33" s="599" t="s">
        <v>460</v>
      </c>
      <c r="C33" s="578">
        <v>0.085</v>
      </c>
      <c r="D33" s="578">
        <v>0.085</v>
      </c>
      <c r="E33" s="600">
        <v>0.079</v>
      </c>
      <c r="F33" s="600">
        <v>0.00541</v>
      </c>
      <c r="G33" s="600">
        <v>0.15631</v>
      </c>
      <c r="H33" s="579">
        <v>0.67009</v>
      </c>
    </row>
    <row r="34" spans="1:8" s="572" customFormat="1" ht="15.75">
      <c r="A34" s="122" t="s">
        <v>112</v>
      </c>
      <c r="B34" s="599" t="s">
        <v>461</v>
      </c>
      <c r="C34" s="578">
        <f aca="true" t="shared" si="5" ref="C34:H34">C36+C37+C38+C39+C40</f>
        <v>116.64184</v>
      </c>
      <c r="D34" s="578">
        <f t="shared" si="5"/>
        <v>116.64184</v>
      </c>
      <c r="E34" s="600">
        <f t="shared" si="5"/>
        <v>112.37199999999999</v>
      </c>
      <c r="F34" s="600">
        <f>F36+F37+F38+F39+F40</f>
        <v>106.59266099999999</v>
      </c>
      <c r="G34" s="600">
        <f t="shared" si="5"/>
        <v>135.381029</v>
      </c>
      <c r="H34" s="579">
        <f t="shared" si="5"/>
        <v>158.74496380000002</v>
      </c>
    </row>
    <row r="35" spans="1:8" s="572" customFormat="1" ht="15.75">
      <c r="A35" s="114"/>
      <c r="B35" s="577" t="s">
        <v>446</v>
      </c>
      <c r="C35" s="594"/>
      <c r="D35" s="594"/>
      <c r="E35" s="594"/>
      <c r="F35" s="595"/>
      <c r="G35" s="601"/>
      <c r="H35" s="596"/>
    </row>
    <row r="36" spans="1:8" s="572" customFormat="1" ht="15.75">
      <c r="A36" s="114" t="s">
        <v>80</v>
      </c>
      <c r="B36" s="577" t="s">
        <v>462</v>
      </c>
      <c r="C36" s="594">
        <v>13.5</v>
      </c>
      <c r="D36" s="594">
        <v>13.5</v>
      </c>
      <c r="E36" s="594">
        <v>14.171</v>
      </c>
      <c r="F36" s="595">
        <v>1.48693</v>
      </c>
      <c r="G36" s="595">
        <v>11.07167</v>
      </c>
      <c r="H36" s="596">
        <f>5.5502+9.26616</f>
        <v>14.81636</v>
      </c>
    </row>
    <row r="37" spans="1:8" s="572" customFormat="1" ht="15.75">
      <c r="A37" s="114" t="s">
        <v>463</v>
      </c>
      <c r="B37" s="577" t="s">
        <v>464</v>
      </c>
      <c r="C37" s="594">
        <v>93.795</v>
      </c>
      <c r="D37" s="594">
        <v>93.795</v>
      </c>
      <c r="E37" s="594">
        <v>91.189</v>
      </c>
      <c r="F37" s="595">
        <f>95.560101</f>
        <v>95.560101</v>
      </c>
      <c r="G37" s="595">
        <v>123.743429</v>
      </c>
      <c r="H37" s="596">
        <v>126.47683</v>
      </c>
    </row>
    <row r="38" spans="1:8" s="572" customFormat="1" ht="15.75">
      <c r="A38" s="114" t="s">
        <v>465</v>
      </c>
      <c r="B38" s="598" t="s">
        <v>466</v>
      </c>
      <c r="C38" s="594">
        <v>0.23184</v>
      </c>
      <c r="D38" s="594">
        <v>0.23184</v>
      </c>
      <c r="E38" s="594">
        <v>0.416</v>
      </c>
      <c r="F38" s="595">
        <v>0.172</v>
      </c>
      <c r="G38" s="595">
        <v>0</v>
      </c>
      <c r="H38" s="596">
        <f>G38*$H$103</f>
        <v>0</v>
      </c>
    </row>
    <row r="39" spans="1:8" s="572" customFormat="1" ht="15.75">
      <c r="A39" s="580" t="s">
        <v>467</v>
      </c>
      <c r="B39" s="577" t="s">
        <v>468</v>
      </c>
      <c r="C39" s="594">
        <v>3.186</v>
      </c>
      <c r="D39" s="594">
        <v>3.186</v>
      </c>
      <c r="E39" s="594">
        <v>0.941</v>
      </c>
      <c r="F39" s="595">
        <v>5.99041</v>
      </c>
      <c r="G39" s="602">
        <v>2.44334</v>
      </c>
      <c r="H39" s="603">
        <v>0.97228</v>
      </c>
    </row>
    <row r="40" spans="1:8" s="572" customFormat="1" ht="16.5" thickBot="1">
      <c r="A40" s="123" t="s">
        <v>469</v>
      </c>
      <c r="B40" s="604" t="s">
        <v>27</v>
      </c>
      <c r="C40" s="605">
        <v>5.929</v>
      </c>
      <c r="D40" s="605">
        <v>5.929</v>
      </c>
      <c r="E40" s="605">
        <v>5.655</v>
      </c>
      <c r="F40" s="595">
        <v>3.38322</v>
      </c>
      <c r="G40" s="602">
        <f>10.02359-13.848+1.947</f>
        <v>-1.8774100000000002</v>
      </c>
      <c r="H40" s="603">
        <v>16.4794938</v>
      </c>
    </row>
    <row r="41" spans="1:8" s="572" customFormat="1" ht="16.5" thickBot="1">
      <c r="A41" s="606" t="s">
        <v>470</v>
      </c>
      <c r="B41" s="607" t="s">
        <v>471</v>
      </c>
      <c r="C41" s="608">
        <f aca="true" t="shared" si="6" ref="C41:H41">C18-C24</f>
        <v>2.3514000000000124</v>
      </c>
      <c r="D41" s="608">
        <f t="shared" si="6"/>
        <v>2.3514000000000124</v>
      </c>
      <c r="E41" s="608">
        <f t="shared" si="6"/>
        <v>8.057999999999993</v>
      </c>
      <c r="F41" s="608">
        <f t="shared" si="6"/>
        <v>23.698758999999995</v>
      </c>
      <c r="G41" s="608">
        <f t="shared" si="6"/>
        <v>4.345979999999969</v>
      </c>
      <c r="H41" s="609">
        <f t="shared" si="6"/>
        <v>18.1720962</v>
      </c>
    </row>
    <row r="42" spans="1:8" s="572" customFormat="1" ht="15.75">
      <c r="A42" s="573" t="s">
        <v>472</v>
      </c>
      <c r="B42" s="574" t="s">
        <v>473</v>
      </c>
      <c r="C42" s="575">
        <f aca="true" t="shared" si="7" ref="C42:H42">C43-C47</f>
        <v>0</v>
      </c>
      <c r="D42" s="575">
        <f t="shared" si="7"/>
        <v>0</v>
      </c>
      <c r="E42" s="575">
        <f t="shared" si="7"/>
        <v>0</v>
      </c>
      <c r="F42" s="575">
        <f t="shared" si="7"/>
        <v>-8.6132</v>
      </c>
      <c r="G42" s="575">
        <f t="shared" si="7"/>
        <v>0</v>
      </c>
      <c r="H42" s="576">
        <f t="shared" si="7"/>
        <v>0</v>
      </c>
    </row>
    <row r="43" spans="1:8" s="572" customFormat="1" ht="15.75">
      <c r="A43" s="114" t="s">
        <v>72</v>
      </c>
      <c r="B43" s="577" t="s">
        <v>474</v>
      </c>
      <c r="C43" s="594"/>
      <c r="D43" s="594"/>
      <c r="E43" s="594"/>
      <c r="F43" s="594"/>
      <c r="G43" s="595"/>
      <c r="H43" s="596"/>
    </row>
    <row r="44" spans="1:8" s="572" customFormat="1" ht="15.75">
      <c r="A44" s="114"/>
      <c r="B44" s="577" t="s">
        <v>475</v>
      </c>
      <c r="C44" s="594"/>
      <c r="D44" s="594"/>
      <c r="E44" s="594"/>
      <c r="F44" s="594"/>
      <c r="G44" s="610"/>
      <c r="H44" s="596"/>
    </row>
    <row r="45" spans="1:8" s="572" customFormat="1" ht="16.5" customHeight="1">
      <c r="A45" s="114" t="s">
        <v>73</v>
      </c>
      <c r="B45" s="577" t="s">
        <v>476</v>
      </c>
      <c r="C45" s="594"/>
      <c r="D45" s="594"/>
      <c r="E45" s="594"/>
      <c r="F45" s="594"/>
      <c r="G45" s="610"/>
      <c r="H45" s="596"/>
    </row>
    <row r="46" spans="1:8" s="572" customFormat="1" ht="15.75">
      <c r="A46" s="114" t="s">
        <v>74</v>
      </c>
      <c r="B46" s="611" t="s">
        <v>477</v>
      </c>
      <c r="C46" s="594"/>
      <c r="D46" s="594"/>
      <c r="E46" s="594"/>
      <c r="F46" s="594"/>
      <c r="G46" s="610"/>
      <c r="H46" s="596"/>
    </row>
    <row r="47" spans="1:8" s="572" customFormat="1" ht="15.75">
      <c r="A47" s="114" t="s">
        <v>75</v>
      </c>
      <c r="B47" s="577" t="s">
        <v>461</v>
      </c>
      <c r="C47" s="594"/>
      <c r="D47" s="594"/>
      <c r="E47" s="594"/>
      <c r="F47" s="594">
        <f>2.4159+5.1713+0.537+0.489</f>
        <v>8.6132</v>
      </c>
      <c r="G47" s="595"/>
      <c r="H47" s="596">
        <f>H49</f>
        <v>0</v>
      </c>
    </row>
    <row r="48" spans="1:8" s="572" customFormat="1" ht="15.75">
      <c r="A48" s="114"/>
      <c r="B48" s="577" t="s">
        <v>475</v>
      </c>
      <c r="C48" s="594"/>
      <c r="D48" s="594"/>
      <c r="E48" s="594"/>
      <c r="F48" s="594"/>
      <c r="G48" s="610"/>
      <c r="H48" s="596"/>
    </row>
    <row r="49" spans="1:8" s="572" customFormat="1" ht="16.5" thickBot="1">
      <c r="A49" s="123" t="s">
        <v>76</v>
      </c>
      <c r="B49" s="604" t="s">
        <v>478</v>
      </c>
      <c r="C49" s="612"/>
      <c r="D49" s="612"/>
      <c r="E49" s="612"/>
      <c r="F49" s="612">
        <f>D49+F69*0.5*12%</f>
        <v>0</v>
      </c>
      <c r="G49" s="612">
        <f>F49+G69*0.5*12%</f>
        <v>0</v>
      </c>
      <c r="H49" s="613">
        <f>G49+(H69-H74)*0.5*12%</f>
        <v>0</v>
      </c>
    </row>
    <row r="50" spans="1:8" s="572" customFormat="1" ht="16.5" thickBot="1">
      <c r="A50" s="614" t="s">
        <v>479</v>
      </c>
      <c r="B50" s="615" t="s">
        <v>480</v>
      </c>
      <c r="C50" s="608">
        <f aca="true" t="shared" si="8" ref="C50:H50">C41+C42</f>
        <v>2.3514000000000124</v>
      </c>
      <c r="D50" s="608">
        <f t="shared" si="8"/>
        <v>2.3514000000000124</v>
      </c>
      <c r="E50" s="608">
        <f t="shared" si="8"/>
        <v>8.057999999999993</v>
      </c>
      <c r="F50" s="608">
        <f t="shared" si="8"/>
        <v>15.085558999999995</v>
      </c>
      <c r="G50" s="608">
        <f t="shared" si="8"/>
        <v>4.345979999999969</v>
      </c>
      <c r="H50" s="609">
        <f t="shared" si="8"/>
        <v>18.1720962</v>
      </c>
    </row>
    <row r="51" spans="1:8" s="572" customFormat="1" ht="16.5" thickBot="1">
      <c r="A51" s="614" t="s">
        <v>481</v>
      </c>
      <c r="B51" s="615" t="s">
        <v>482</v>
      </c>
      <c r="C51" s="608">
        <f>C50*0.2</f>
        <v>0.4702800000000025</v>
      </c>
      <c r="D51" s="608">
        <f>D50*0.2</f>
        <v>0.4702800000000025</v>
      </c>
      <c r="E51" s="608">
        <f>E50*0.2</f>
        <v>1.6115999999999986</v>
      </c>
      <c r="F51" s="608">
        <v>0.11</v>
      </c>
      <c r="G51" s="608">
        <f>(1974.25+1502.84)/80*20/1000</f>
        <v>0.8692725</v>
      </c>
      <c r="H51" s="609">
        <v>2.54541</v>
      </c>
    </row>
    <row r="52" spans="1:8" s="572" customFormat="1" ht="16.5" thickBot="1">
      <c r="A52" s="614" t="s">
        <v>483</v>
      </c>
      <c r="B52" s="615" t="s">
        <v>484</v>
      </c>
      <c r="C52" s="608">
        <f aca="true" t="shared" si="9" ref="C52:H52">C50-C51</f>
        <v>1.88112000000001</v>
      </c>
      <c r="D52" s="608">
        <f t="shared" si="9"/>
        <v>1.88112000000001</v>
      </c>
      <c r="E52" s="608">
        <f t="shared" si="9"/>
        <v>6.446399999999994</v>
      </c>
      <c r="F52" s="608">
        <f t="shared" si="9"/>
        <v>14.975558999999995</v>
      </c>
      <c r="G52" s="608">
        <f t="shared" si="9"/>
        <v>3.4767074999999688</v>
      </c>
      <c r="H52" s="609">
        <f t="shared" si="9"/>
        <v>15.626686199999998</v>
      </c>
    </row>
    <row r="53" spans="1:8" s="572" customFormat="1" ht="15.75">
      <c r="A53" s="573" t="s">
        <v>485</v>
      </c>
      <c r="B53" s="574" t="s">
        <v>486</v>
      </c>
      <c r="C53" s="616">
        <f aca="true" t="shared" si="10" ref="C53:H53">C56+C57+C58+C55</f>
        <v>1.881</v>
      </c>
      <c r="D53" s="616">
        <f t="shared" si="10"/>
        <v>1.881</v>
      </c>
      <c r="E53" s="616">
        <f t="shared" si="10"/>
        <v>0.4939</v>
      </c>
      <c r="F53" s="616">
        <f t="shared" si="10"/>
        <v>0.4939</v>
      </c>
      <c r="G53" s="616">
        <f t="shared" si="10"/>
        <v>1.97425</v>
      </c>
      <c r="H53" s="576">
        <f t="shared" si="10"/>
        <v>0</v>
      </c>
    </row>
    <row r="54" spans="1:8" s="572" customFormat="1" ht="15.75">
      <c r="A54" s="114"/>
      <c r="B54" s="577" t="s">
        <v>446</v>
      </c>
      <c r="C54" s="594"/>
      <c r="D54" s="594"/>
      <c r="E54" s="594"/>
      <c r="F54" s="594"/>
      <c r="G54" s="594"/>
      <c r="H54" s="596"/>
    </row>
    <row r="55" spans="1:8" s="572" customFormat="1" ht="15.75">
      <c r="A55" s="114" t="s">
        <v>72</v>
      </c>
      <c r="B55" s="577" t="s">
        <v>487</v>
      </c>
      <c r="C55" s="594"/>
      <c r="D55" s="594"/>
      <c r="E55" s="594"/>
      <c r="F55" s="594"/>
      <c r="G55" s="594"/>
      <c r="H55" s="596"/>
    </row>
    <row r="56" spans="1:8" s="572" customFormat="1" ht="15.75">
      <c r="A56" s="617" t="s">
        <v>75</v>
      </c>
      <c r="B56" s="577" t="s">
        <v>150</v>
      </c>
      <c r="C56" s="594"/>
      <c r="D56" s="594"/>
      <c r="E56" s="594"/>
      <c r="F56" s="618"/>
      <c r="G56" s="618"/>
      <c r="H56" s="619"/>
    </row>
    <row r="57" spans="1:8" s="572" customFormat="1" ht="15.75">
      <c r="A57" s="114" t="s">
        <v>110</v>
      </c>
      <c r="B57" s="577" t="s">
        <v>488</v>
      </c>
      <c r="C57" s="594"/>
      <c r="D57" s="594"/>
      <c r="E57" s="594"/>
      <c r="F57" s="594"/>
      <c r="G57" s="610"/>
      <c r="H57" s="596"/>
    </row>
    <row r="58" spans="1:8" s="572" customFormat="1" ht="16.5" thickBot="1">
      <c r="A58" s="123" t="s">
        <v>111</v>
      </c>
      <c r="B58" s="604" t="s">
        <v>489</v>
      </c>
      <c r="C58" s="594">
        <v>1.881</v>
      </c>
      <c r="D58" s="594">
        <v>1.881</v>
      </c>
      <c r="E58" s="594">
        <f>0.4939</f>
        <v>0.4939</v>
      </c>
      <c r="F58" s="594">
        <f>0.4939</f>
        <v>0.4939</v>
      </c>
      <c r="G58" s="594">
        <v>1.97425</v>
      </c>
      <c r="H58" s="596"/>
    </row>
    <row r="59" spans="1:8" s="572" customFormat="1" ht="15.75">
      <c r="A59" s="573" t="s">
        <v>490</v>
      </c>
      <c r="B59" s="574" t="s">
        <v>491</v>
      </c>
      <c r="C59" s="575"/>
      <c r="D59" s="575"/>
      <c r="E59" s="575"/>
      <c r="F59" s="575"/>
      <c r="G59" s="616"/>
      <c r="H59" s="576"/>
    </row>
    <row r="60" spans="1:8" s="21" customFormat="1" ht="15.75">
      <c r="A60" s="114" t="s">
        <v>72</v>
      </c>
      <c r="B60" s="124" t="s">
        <v>492</v>
      </c>
      <c r="C60" s="594">
        <v>0</v>
      </c>
      <c r="D60" s="594"/>
      <c r="E60" s="594"/>
      <c r="F60" s="594">
        <v>0</v>
      </c>
      <c r="G60" s="610">
        <v>0</v>
      </c>
      <c r="H60" s="596">
        <v>0</v>
      </c>
    </row>
    <row r="61" spans="1:8" s="21" customFormat="1" ht="15.75">
      <c r="A61" s="114" t="s">
        <v>75</v>
      </c>
      <c r="B61" s="577" t="s">
        <v>493</v>
      </c>
      <c r="C61" s="594">
        <v>0</v>
      </c>
      <c r="D61" s="594">
        <v>13</v>
      </c>
      <c r="E61" s="594">
        <v>14.518</v>
      </c>
      <c r="F61" s="594">
        <v>14.43</v>
      </c>
      <c r="G61" s="594">
        <f>16.108-0.001</f>
        <v>16.107</v>
      </c>
      <c r="H61" s="596">
        <v>17</v>
      </c>
    </row>
    <row r="62" spans="1:8" s="21" customFormat="1" ht="16.5" thickBot="1">
      <c r="A62" s="123"/>
      <c r="B62" s="604" t="s">
        <v>494</v>
      </c>
      <c r="C62" s="612">
        <f>C60-C61</f>
        <v>0</v>
      </c>
      <c r="D62" s="612"/>
      <c r="E62" s="612">
        <v>-14.518</v>
      </c>
      <c r="F62" s="612">
        <f>F60-F61</f>
        <v>-14.43</v>
      </c>
      <c r="G62" s="612">
        <f>G60-G61</f>
        <v>-16.107</v>
      </c>
      <c r="H62" s="613">
        <f>H60-H61</f>
        <v>-17</v>
      </c>
    </row>
    <row r="63" spans="1:8" s="572" customFormat="1" ht="15.75">
      <c r="A63" s="573" t="s">
        <v>495</v>
      </c>
      <c r="B63" s="574" t="s">
        <v>496</v>
      </c>
      <c r="C63" s="575"/>
      <c r="D63" s="575"/>
      <c r="E63" s="575"/>
      <c r="F63" s="575"/>
      <c r="G63" s="616"/>
      <c r="H63" s="576"/>
    </row>
    <row r="64" spans="1:8" s="21" customFormat="1" ht="15.75">
      <c r="A64" s="114" t="s">
        <v>72</v>
      </c>
      <c r="B64" s="124" t="s">
        <v>497</v>
      </c>
      <c r="C64" s="594">
        <v>0</v>
      </c>
      <c r="D64" s="594"/>
      <c r="E64" s="594"/>
      <c r="F64" s="594">
        <v>0</v>
      </c>
      <c r="G64" s="610">
        <v>0</v>
      </c>
      <c r="H64" s="596">
        <v>0</v>
      </c>
    </row>
    <row r="65" spans="1:8" s="21" customFormat="1" ht="15.75">
      <c r="A65" s="114" t="s">
        <v>75</v>
      </c>
      <c r="B65" s="577" t="s">
        <v>498</v>
      </c>
      <c r="C65" s="594">
        <v>0</v>
      </c>
      <c r="D65" s="594">
        <v>13</v>
      </c>
      <c r="E65" s="594">
        <v>14.43</v>
      </c>
      <c r="F65" s="594">
        <f>D65*$F$101</f>
        <v>14.430000000000001</v>
      </c>
      <c r="G65" s="594">
        <f>F65*$G$101+0.09</f>
        <v>16.107300000000002</v>
      </c>
      <c r="H65" s="596">
        <v>17.422</v>
      </c>
    </row>
    <row r="66" spans="1:8" s="21" customFormat="1" ht="16.5" thickBot="1">
      <c r="A66" s="123"/>
      <c r="B66" s="604" t="s">
        <v>494</v>
      </c>
      <c r="C66" s="612">
        <f>C64-C65</f>
        <v>0</v>
      </c>
      <c r="D66" s="612"/>
      <c r="E66" s="612">
        <v>-14.43</v>
      </c>
      <c r="F66" s="612">
        <f>F64-F65</f>
        <v>-14.430000000000001</v>
      </c>
      <c r="G66" s="612">
        <f>G64-G65</f>
        <v>-16.107300000000002</v>
      </c>
      <c r="H66" s="613">
        <f>H64-H65</f>
        <v>-17.422</v>
      </c>
    </row>
    <row r="67" spans="1:8" s="572" customFormat="1" ht="15.75">
      <c r="A67" s="573" t="s">
        <v>499</v>
      </c>
      <c r="B67" s="574" t="s">
        <v>500</v>
      </c>
      <c r="C67" s="575"/>
      <c r="D67" s="575"/>
      <c r="E67" s="575">
        <f>E69</f>
        <v>0</v>
      </c>
      <c r="F67" s="575">
        <f>F69</f>
        <v>0</v>
      </c>
      <c r="G67" s="575">
        <f>G69</f>
        <v>0</v>
      </c>
      <c r="H67" s="576">
        <f>H69</f>
        <v>0</v>
      </c>
    </row>
    <row r="68" spans="1:8" s="572" customFormat="1" ht="15.75">
      <c r="A68" s="122"/>
      <c r="B68" s="577" t="s">
        <v>501</v>
      </c>
      <c r="C68" s="594"/>
      <c r="D68" s="594"/>
      <c r="E68" s="594"/>
      <c r="F68" s="594"/>
      <c r="G68" s="610"/>
      <c r="H68" s="596"/>
    </row>
    <row r="69" spans="1:8" s="572" customFormat="1" ht="15.75">
      <c r="A69" s="114" t="s">
        <v>72</v>
      </c>
      <c r="B69" s="577" t="s">
        <v>502</v>
      </c>
      <c r="C69" s="594"/>
      <c r="D69" s="594"/>
      <c r="E69" s="594"/>
      <c r="F69" s="594"/>
      <c r="G69" s="594"/>
      <c r="H69" s="596"/>
    </row>
    <row r="70" spans="1:8" s="572" customFormat="1" ht="15.75">
      <c r="A70" s="114" t="s">
        <v>73</v>
      </c>
      <c r="B70" s="577" t="s">
        <v>503</v>
      </c>
      <c r="C70" s="578"/>
      <c r="D70" s="578"/>
      <c r="E70" s="578"/>
      <c r="F70" s="578"/>
      <c r="G70" s="620"/>
      <c r="H70" s="579"/>
    </row>
    <row r="71" spans="1:8" s="572" customFormat="1" ht="16.5" thickBot="1">
      <c r="A71" s="123" t="s">
        <v>75</v>
      </c>
      <c r="B71" s="604" t="s">
        <v>504</v>
      </c>
      <c r="C71" s="621"/>
      <c r="D71" s="621"/>
      <c r="E71" s="621"/>
      <c r="F71" s="621"/>
      <c r="G71" s="622"/>
      <c r="H71" s="623"/>
    </row>
    <row r="72" spans="1:8" s="572" customFormat="1" ht="15.75">
      <c r="A72" s="573" t="s">
        <v>505</v>
      </c>
      <c r="B72" s="574" t="s">
        <v>506</v>
      </c>
      <c r="C72" s="624"/>
      <c r="D72" s="624"/>
      <c r="E72" s="616">
        <f>E74</f>
        <v>0</v>
      </c>
      <c r="F72" s="616">
        <f>F74</f>
        <v>0</v>
      </c>
      <c r="G72" s="616">
        <f>G74</f>
        <v>0</v>
      </c>
      <c r="H72" s="576">
        <f>H74</f>
        <v>0</v>
      </c>
    </row>
    <row r="73" spans="1:8" s="572" customFormat="1" ht="15.75">
      <c r="A73" s="122"/>
      <c r="B73" s="577" t="s">
        <v>507</v>
      </c>
      <c r="C73" s="594"/>
      <c r="D73" s="594"/>
      <c r="E73" s="594"/>
      <c r="F73" s="594"/>
      <c r="G73" s="610"/>
      <c r="H73" s="596"/>
    </row>
    <row r="74" spans="1:8" s="572" customFormat="1" ht="15.75">
      <c r="A74" s="114" t="s">
        <v>72</v>
      </c>
      <c r="B74" s="577" t="s">
        <v>508</v>
      </c>
      <c r="C74" s="578"/>
      <c r="D74" s="578"/>
      <c r="E74" s="578"/>
      <c r="F74" s="578"/>
      <c r="G74" s="620"/>
      <c r="H74" s="596"/>
    </row>
    <row r="75" spans="1:8" s="572" customFormat="1" ht="15.75">
      <c r="A75" s="114" t="s">
        <v>73</v>
      </c>
      <c r="B75" s="577" t="s">
        <v>503</v>
      </c>
      <c r="C75" s="578"/>
      <c r="D75" s="578"/>
      <c r="E75" s="578"/>
      <c r="F75" s="578"/>
      <c r="G75" s="620"/>
      <c r="H75" s="579"/>
    </row>
    <row r="76" spans="1:8" s="572" customFormat="1" ht="16.5" thickBot="1">
      <c r="A76" s="123" t="s">
        <v>75</v>
      </c>
      <c r="B76" s="604" t="s">
        <v>504</v>
      </c>
      <c r="C76" s="621"/>
      <c r="D76" s="621"/>
      <c r="E76" s="621"/>
      <c r="F76" s="621"/>
      <c r="G76" s="622"/>
      <c r="H76" s="623"/>
    </row>
    <row r="77" spans="1:8" s="572" customFormat="1" ht="16.5" thickBot="1">
      <c r="A77" s="625" t="s">
        <v>509</v>
      </c>
      <c r="B77" s="626" t="s">
        <v>510</v>
      </c>
      <c r="C77" s="627"/>
      <c r="D77" s="627"/>
      <c r="E77" s="627">
        <f>E82/1.18*0.18</f>
        <v>0.012508474576271186</v>
      </c>
      <c r="F77" s="627">
        <f>F82/1.18*0.18</f>
        <v>0.8028305084745762</v>
      </c>
      <c r="G77" s="627">
        <f>G82/1.18*0.18</f>
        <v>0.594</v>
      </c>
      <c r="H77" s="628">
        <f>'[1]прилож.4.2'!G26</f>
        <v>3.4655238816000002</v>
      </c>
    </row>
    <row r="78" spans="1:8" s="572" customFormat="1" ht="15.75">
      <c r="A78" s="573" t="s">
        <v>511</v>
      </c>
      <c r="B78" s="574" t="s">
        <v>512</v>
      </c>
      <c r="C78" s="575"/>
      <c r="D78" s="575"/>
      <c r="E78" s="575"/>
      <c r="F78" s="575"/>
      <c r="G78" s="616"/>
      <c r="H78" s="576"/>
    </row>
    <row r="79" spans="1:8" s="572" customFormat="1" ht="15.75">
      <c r="A79" s="114" t="s">
        <v>72</v>
      </c>
      <c r="B79" s="577" t="s">
        <v>513</v>
      </c>
      <c r="C79" s="594"/>
      <c r="D79" s="594"/>
      <c r="E79" s="594"/>
      <c r="F79" s="594"/>
      <c r="G79" s="610"/>
      <c r="H79" s="596"/>
    </row>
    <row r="80" spans="1:8" s="572" customFormat="1" ht="16.5" thickBot="1">
      <c r="A80" s="123" t="s">
        <v>75</v>
      </c>
      <c r="B80" s="604" t="s">
        <v>514</v>
      </c>
      <c r="C80" s="612"/>
      <c r="D80" s="612"/>
      <c r="E80" s="612"/>
      <c r="F80" s="612"/>
      <c r="G80" s="629"/>
      <c r="H80" s="613"/>
    </row>
    <row r="81" spans="1:8" s="572" customFormat="1" ht="16.5" thickBot="1">
      <c r="A81" s="614" t="s">
        <v>515</v>
      </c>
      <c r="B81" s="615" t="s">
        <v>516</v>
      </c>
      <c r="C81" s="630"/>
      <c r="D81" s="630"/>
      <c r="E81" s="630"/>
      <c r="F81" s="630"/>
      <c r="G81" s="631"/>
      <c r="H81" s="632"/>
    </row>
    <row r="82" spans="1:8" s="572" customFormat="1" ht="15.75">
      <c r="A82" s="585" t="s">
        <v>517</v>
      </c>
      <c r="B82" s="586" t="s">
        <v>518</v>
      </c>
      <c r="C82" s="591"/>
      <c r="D82" s="591"/>
      <c r="E82" s="587">
        <v>0.082</v>
      </c>
      <c r="F82" s="587">
        <v>5.263</v>
      </c>
      <c r="G82" s="587">
        <v>3.894</v>
      </c>
      <c r="H82" s="588">
        <v>22.798</v>
      </c>
    </row>
    <row r="83" spans="1:8" s="572" customFormat="1" ht="16.5" thickBot="1">
      <c r="A83" s="633"/>
      <c r="B83" s="581" t="s">
        <v>503</v>
      </c>
      <c r="C83" s="582"/>
      <c r="D83" s="582"/>
      <c r="E83" s="582"/>
      <c r="F83" s="582"/>
      <c r="G83" s="634"/>
      <c r="H83" s="583"/>
    </row>
    <row r="84" spans="1:8" s="572" customFormat="1" ht="48" thickBot="1">
      <c r="A84" s="614" t="s">
        <v>517</v>
      </c>
      <c r="B84" s="615" t="s">
        <v>519</v>
      </c>
      <c r="C84" s="630">
        <f aca="true" t="shared" si="11" ref="C84:H84">C18+C43+C61+C64+C67+C77+C80+C81</f>
        <v>176.138</v>
      </c>
      <c r="D84" s="630">
        <f t="shared" si="11"/>
        <v>189.138</v>
      </c>
      <c r="E84" s="630">
        <f t="shared" si="11"/>
        <v>199.60550847457625</v>
      </c>
      <c r="F84" s="630">
        <f t="shared" si="11"/>
        <v>208.27883050847458</v>
      </c>
      <c r="G84" s="630">
        <f t="shared" si="11"/>
        <v>226.544447</v>
      </c>
      <c r="H84" s="632">
        <f t="shared" si="11"/>
        <v>276.4691438816</v>
      </c>
    </row>
    <row r="85" spans="1:8" s="572" customFormat="1" ht="47.25">
      <c r="A85" s="573" t="s">
        <v>520</v>
      </c>
      <c r="B85" s="574" t="s">
        <v>521</v>
      </c>
      <c r="C85" s="624">
        <f>C24-C32+C47+C60+C65+C51+C53+C72+C79+C82</f>
        <v>175.06987999999998</v>
      </c>
      <c r="D85" s="624">
        <f>D24-D32+D47+D60+D65+D51+D53+D72+D79+D82</f>
        <v>188.06987999999998</v>
      </c>
      <c r="E85" s="624">
        <f>E24-E32+E47+E60+E65+E51+E53+E72+E79+E82</f>
        <v>192.4595</v>
      </c>
      <c r="F85" s="624">
        <f>F24-F32+F47+F60+F65+F51+F53+F72+F79+F82</f>
        <v>197.22861100000003</v>
      </c>
      <c r="G85" s="624">
        <f>G24-G32+G47+G60+G65+G51+G53+G72+G79+G82</f>
        <v>226.54478950000004</v>
      </c>
      <c r="H85" s="635">
        <f>H24-H32+H47+H60+H65+H51+H53+H72+H79+H82-1.036</f>
        <v>276.8620638</v>
      </c>
    </row>
    <row r="86" spans="1:8" s="572" customFormat="1" ht="32.25" thickBot="1">
      <c r="A86" s="636"/>
      <c r="B86" s="637" t="s">
        <v>522</v>
      </c>
      <c r="C86" s="621">
        <f aca="true" t="shared" si="12" ref="C86:H86">C84-C85</f>
        <v>1.0681200000000217</v>
      </c>
      <c r="D86" s="621">
        <f t="shared" si="12"/>
        <v>1.0681200000000217</v>
      </c>
      <c r="E86" s="621">
        <f t="shared" si="12"/>
        <v>7.146008474576263</v>
      </c>
      <c r="F86" s="621">
        <f>F84-F85</f>
        <v>11.050219508474555</v>
      </c>
      <c r="G86" s="621">
        <f>G84-G85</f>
        <v>-0.00034250000004476533</v>
      </c>
      <c r="H86" s="623">
        <f t="shared" si="12"/>
        <v>-0.39291991839996854</v>
      </c>
    </row>
    <row r="87" spans="1:8" s="572" customFormat="1" ht="16.5" thickBot="1">
      <c r="A87" s="638"/>
      <c r="B87" s="639"/>
      <c r="C87" s="640"/>
      <c r="D87" s="640"/>
      <c r="E87" s="640"/>
      <c r="F87" s="640"/>
      <c r="G87" s="640"/>
      <c r="H87" s="640"/>
    </row>
    <row r="88" spans="1:8" s="572" customFormat="1" ht="15.75">
      <c r="A88" s="641"/>
      <c r="B88" s="574" t="s">
        <v>115</v>
      </c>
      <c r="C88" s="624"/>
      <c r="D88" s="624"/>
      <c r="E88" s="624"/>
      <c r="F88" s="624"/>
      <c r="G88" s="624"/>
      <c r="H88" s="624"/>
    </row>
    <row r="89" spans="1:8" s="572" customFormat="1" ht="15.75">
      <c r="A89" s="114" t="s">
        <v>72</v>
      </c>
      <c r="B89" s="577" t="s">
        <v>523</v>
      </c>
      <c r="C89" s="642"/>
      <c r="D89" s="642"/>
      <c r="E89" s="642"/>
      <c r="F89" s="642">
        <f>F50+F32+F49</f>
        <v>16.114288999999996</v>
      </c>
      <c r="G89" s="642">
        <f>G50+G32+G49</f>
        <v>6.143479999999969</v>
      </c>
      <c r="H89" s="642">
        <f>H50+H32+H49</f>
        <v>20.870966199999998</v>
      </c>
    </row>
    <row r="90" spans="1:8" s="572" customFormat="1" ht="15.75">
      <c r="A90" s="114" t="s">
        <v>75</v>
      </c>
      <c r="B90" s="577" t="s">
        <v>524</v>
      </c>
      <c r="C90" s="643"/>
      <c r="D90" s="643"/>
      <c r="E90" s="643"/>
      <c r="F90" s="643">
        <f>F69</f>
        <v>0</v>
      </c>
      <c r="G90" s="643">
        <f>F90+G69-G72</f>
        <v>0</v>
      </c>
      <c r="H90" s="643">
        <f>G90+H69-H72</f>
        <v>0</v>
      </c>
    </row>
    <row r="91" spans="1:8" s="572" customFormat="1" ht="15.75">
      <c r="A91" s="114" t="s">
        <v>110</v>
      </c>
      <c r="B91" s="577" t="s">
        <v>525</v>
      </c>
      <c r="C91" s="643"/>
      <c r="D91" s="643"/>
      <c r="E91" s="643"/>
      <c r="F91" s="644"/>
      <c r="G91" s="644"/>
      <c r="H91" s="644">
        <v>0.075</v>
      </c>
    </row>
    <row r="92" spans="1:8" ht="16.5" thickBot="1">
      <c r="A92" s="123">
        <v>4</v>
      </c>
      <c r="B92" s="604" t="s">
        <v>526</v>
      </c>
      <c r="C92" s="645"/>
      <c r="D92" s="645"/>
      <c r="E92" s="645"/>
      <c r="F92" s="646">
        <v>0</v>
      </c>
      <c r="G92" s="646">
        <v>0</v>
      </c>
      <c r="H92" s="646">
        <v>0</v>
      </c>
    </row>
    <row r="93" spans="1:8" ht="15.75">
      <c r="A93" s="125"/>
      <c r="B93" s="125"/>
      <c r="C93" s="125"/>
      <c r="D93" s="125"/>
      <c r="E93" s="125"/>
      <c r="F93" s="125"/>
      <c r="G93" s="125"/>
      <c r="H93" s="125"/>
    </row>
    <row r="94" spans="1:8" ht="15.75">
      <c r="A94" s="125" t="s">
        <v>248</v>
      </c>
      <c r="B94" s="125"/>
      <c r="C94" s="125"/>
      <c r="D94" s="125"/>
      <c r="E94" s="125"/>
      <c r="F94" s="647"/>
      <c r="G94" s="647"/>
      <c r="H94" s="648" t="s">
        <v>230</v>
      </c>
    </row>
    <row r="95" spans="1:8" ht="15.75">
      <c r="A95" s="125"/>
      <c r="B95" s="125"/>
      <c r="C95" s="125"/>
      <c r="D95" s="125"/>
      <c r="E95" s="125"/>
      <c r="F95" s="125"/>
      <c r="G95" s="125"/>
      <c r="H95" s="125"/>
    </row>
    <row r="96" spans="1:8" ht="15.75">
      <c r="A96" s="125"/>
      <c r="B96" s="125"/>
      <c r="C96" s="125"/>
      <c r="D96" s="125"/>
      <c r="E96" s="125"/>
      <c r="F96" s="125"/>
      <c r="G96" s="125"/>
      <c r="H96" s="649"/>
    </row>
    <row r="97" spans="1:8" ht="15.75" hidden="1">
      <c r="A97" s="125"/>
      <c r="B97" s="650" t="s">
        <v>440</v>
      </c>
      <c r="C97" s="124"/>
      <c r="D97" s="124"/>
      <c r="E97" s="124"/>
      <c r="F97" s="650" t="s">
        <v>135</v>
      </c>
      <c r="G97" s="650" t="s">
        <v>136</v>
      </c>
      <c r="H97" s="650" t="s">
        <v>137</v>
      </c>
    </row>
    <row r="98" spans="1:8" ht="15.75" hidden="1">
      <c r="A98" s="125"/>
      <c r="B98" s="836" t="s">
        <v>527</v>
      </c>
      <c r="C98" s="837"/>
      <c r="D98" s="837"/>
      <c r="E98" s="837"/>
      <c r="F98" s="837"/>
      <c r="G98" s="837"/>
      <c r="H98" s="838"/>
    </row>
    <row r="99" spans="1:8" ht="15.75" hidden="1">
      <c r="A99" s="125"/>
      <c r="B99" s="651" t="s">
        <v>528</v>
      </c>
      <c r="C99" s="124"/>
      <c r="D99" s="124"/>
      <c r="E99" s="124"/>
      <c r="F99" s="652">
        <f>F21/D21%</f>
        <v>109.59929146464704</v>
      </c>
      <c r="G99" s="652">
        <f>G21/F21%</f>
        <v>108.7012665375092</v>
      </c>
      <c r="H99" s="652">
        <f>H21/G21%</f>
        <v>121.99743363918341</v>
      </c>
    </row>
    <row r="100" spans="1:8" ht="15.75" hidden="1">
      <c r="A100" s="125"/>
      <c r="B100" s="651" t="s">
        <v>529</v>
      </c>
      <c r="C100" s="124"/>
      <c r="D100" s="124"/>
      <c r="E100" s="124"/>
      <c r="F100" s="653">
        <v>1.059</v>
      </c>
      <c r="G100" s="653">
        <v>1.052</v>
      </c>
      <c r="H100" s="653">
        <v>1.05</v>
      </c>
    </row>
    <row r="101" spans="1:8" ht="15.75" hidden="1">
      <c r="A101" s="125"/>
      <c r="B101" s="654" t="s">
        <v>530</v>
      </c>
      <c r="C101" s="124"/>
      <c r="D101" s="124"/>
      <c r="E101" s="124"/>
      <c r="F101" s="653">
        <v>1.11</v>
      </c>
      <c r="G101" s="653">
        <v>1.11</v>
      </c>
      <c r="H101" s="653">
        <v>1.068</v>
      </c>
    </row>
    <row r="102" spans="1:8" ht="15.75" hidden="1">
      <c r="A102" s="125"/>
      <c r="B102" s="654" t="s">
        <v>531</v>
      </c>
      <c r="C102" s="124"/>
      <c r="D102" s="124"/>
      <c r="E102" s="124"/>
      <c r="F102" s="653">
        <v>1.11</v>
      </c>
      <c r="G102" s="653">
        <v>1.11</v>
      </c>
      <c r="H102" s="653">
        <v>1.068</v>
      </c>
    </row>
    <row r="103" spans="1:8" ht="15.75" hidden="1">
      <c r="A103" s="125"/>
      <c r="B103" s="598" t="s">
        <v>532</v>
      </c>
      <c r="C103" s="124"/>
      <c r="D103" s="124"/>
      <c r="E103" s="124"/>
      <c r="F103" s="653">
        <v>1.11</v>
      </c>
      <c r="G103" s="653">
        <v>1.11</v>
      </c>
      <c r="H103" s="653">
        <v>1.068</v>
      </c>
    </row>
    <row r="104" spans="1:8" ht="15.75" hidden="1">
      <c r="A104" s="125"/>
      <c r="B104" s="654" t="s">
        <v>533</v>
      </c>
      <c r="C104" s="124"/>
      <c r="D104" s="124"/>
      <c r="E104" s="124"/>
      <c r="F104" s="653">
        <v>1</v>
      </c>
      <c r="G104" s="653">
        <v>1</v>
      </c>
      <c r="H104" s="653">
        <v>1.068</v>
      </c>
    </row>
    <row r="105" spans="1:8" ht="15.75" hidden="1">
      <c r="A105" s="125"/>
      <c r="B105" s="654" t="s">
        <v>534</v>
      </c>
      <c r="C105" s="124"/>
      <c r="D105" s="124"/>
      <c r="E105" s="124"/>
      <c r="F105" s="655">
        <v>0.112</v>
      </c>
      <c r="G105" s="655">
        <v>0.115</v>
      </c>
      <c r="H105" s="655">
        <v>0.117</v>
      </c>
    </row>
    <row r="106" spans="1:8" ht="15.75" hidden="1">
      <c r="A106" s="125"/>
      <c r="B106" s="656"/>
      <c r="C106" s="657"/>
      <c r="D106" s="657"/>
      <c r="E106" s="657"/>
      <c r="F106" s="658"/>
      <c r="G106" s="658"/>
      <c r="H106" s="658"/>
    </row>
    <row r="107" spans="1:8" ht="15.75" hidden="1">
      <c r="A107" s="125"/>
      <c r="B107" s="656"/>
      <c r="C107" s="657"/>
      <c r="D107" s="657"/>
      <c r="E107" s="657"/>
      <c r="F107" s="658"/>
      <c r="G107" s="658"/>
      <c r="H107" s="658"/>
    </row>
    <row r="110" ht="18.75">
      <c r="B110" s="29"/>
    </row>
  </sheetData>
  <sheetProtection/>
  <mergeCells count="15">
    <mergeCell ref="C15:C16"/>
    <mergeCell ref="D15:D16"/>
    <mergeCell ref="E15:E16"/>
    <mergeCell ref="F15:F16"/>
    <mergeCell ref="G15:G16"/>
    <mergeCell ref="H15:H16"/>
    <mergeCell ref="A12:H12"/>
    <mergeCell ref="B6:H6"/>
    <mergeCell ref="B7:H7"/>
    <mergeCell ref="B8:H8"/>
    <mergeCell ref="B98:H98"/>
    <mergeCell ref="B9:H9"/>
    <mergeCell ref="B10:H10"/>
    <mergeCell ref="A14:A16"/>
    <mergeCell ref="B14:B16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A53" sqref="A53:C53"/>
    </sheetView>
  </sheetViews>
  <sheetFormatPr defaultColWidth="9.00390625" defaultRowHeight="15.75" outlineLevelRow="1"/>
  <cols>
    <col min="1" max="1" width="9.00390625" style="1" customWidth="1"/>
    <col min="2" max="2" width="44.00390625" style="1" bestFit="1" customWidth="1"/>
    <col min="3" max="8" width="10.75390625" style="1" customWidth="1"/>
    <col min="9" max="9" width="9.625" style="1" customWidth="1"/>
    <col min="10" max="10" width="8.875" style="1" customWidth="1"/>
    <col min="11" max="16384" width="9.00390625" style="1" customWidth="1"/>
  </cols>
  <sheetData>
    <row r="1" ht="15.75">
      <c r="H1" s="709" t="s">
        <v>634</v>
      </c>
    </row>
    <row r="2" ht="15.75">
      <c r="H2" s="709" t="s">
        <v>352</v>
      </c>
    </row>
    <row r="3" ht="15.75">
      <c r="H3" s="709" t="s">
        <v>353</v>
      </c>
    </row>
    <row r="4" ht="15.75">
      <c r="H4" s="709" t="s">
        <v>633</v>
      </c>
    </row>
    <row r="5" spans="1:8" s="91" customFormat="1" ht="9.75" customHeight="1">
      <c r="A5" s="487"/>
      <c r="B5" s="487"/>
      <c r="C5" s="487"/>
      <c r="D5" s="487"/>
      <c r="E5" s="487"/>
      <c r="F5" s="487"/>
      <c r="G5" s="487"/>
      <c r="H5" s="487"/>
    </row>
    <row r="6" spans="7:8" ht="15.75">
      <c r="G6" s="11"/>
      <c r="H6" s="11" t="s">
        <v>43</v>
      </c>
    </row>
    <row r="7" spans="3:8" ht="38.25" customHeight="1">
      <c r="C7" s="846" t="s">
        <v>646</v>
      </c>
      <c r="D7" s="846"/>
      <c r="E7" s="846"/>
      <c r="F7" s="846"/>
      <c r="G7" s="846"/>
      <c r="H7" s="846"/>
    </row>
    <row r="8" spans="7:8" ht="22.5" customHeight="1">
      <c r="G8" s="11"/>
      <c r="H8" s="11" t="s">
        <v>647</v>
      </c>
    </row>
    <row r="9" spans="7:8" ht="15.75">
      <c r="G9" s="11"/>
      <c r="H9" s="11" t="s">
        <v>236</v>
      </c>
    </row>
    <row r="10" spans="7:8" ht="15.75">
      <c r="G10" s="11"/>
      <c r="H10" s="11"/>
    </row>
    <row r="11" ht="15.75">
      <c r="H11" s="2"/>
    </row>
    <row r="12" ht="15.75">
      <c r="H12" s="2"/>
    </row>
    <row r="13" spans="1:8" s="91" customFormat="1" ht="45" customHeight="1">
      <c r="A13" s="798" t="s">
        <v>181</v>
      </c>
      <c r="B13" s="798"/>
      <c r="C13" s="798"/>
      <c r="D13" s="798"/>
      <c r="E13" s="798"/>
      <c r="F13" s="798"/>
      <c r="G13" s="798"/>
      <c r="H13" s="798"/>
    </row>
    <row r="14" ht="15.75">
      <c r="H14" s="2"/>
    </row>
    <row r="15" spans="2:8" ht="18.75">
      <c r="B15" s="112" t="s">
        <v>358</v>
      </c>
      <c r="H15" s="2"/>
    </row>
    <row r="16" ht="16.5" thickBot="1">
      <c r="A16" s="8"/>
    </row>
    <row r="17" spans="1:8" ht="48" customHeight="1" thickBot="1">
      <c r="A17" s="92" t="s">
        <v>82</v>
      </c>
      <c r="B17" s="92" t="s">
        <v>83</v>
      </c>
      <c r="C17" s="92" t="s">
        <v>135</v>
      </c>
      <c r="D17" s="92" t="s">
        <v>136</v>
      </c>
      <c r="E17" s="92" t="s">
        <v>137</v>
      </c>
      <c r="F17" s="92" t="s">
        <v>346</v>
      </c>
      <c r="G17" s="92" t="s">
        <v>347</v>
      </c>
      <c r="H17" s="92" t="s">
        <v>99</v>
      </c>
    </row>
    <row r="18" spans="1:8" ht="15.75">
      <c r="A18" s="93">
        <v>1</v>
      </c>
      <c r="B18" s="94" t="s">
        <v>85</v>
      </c>
      <c r="C18" s="116">
        <f>SUM(C26,C19,C30,C31,C33)</f>
        <v>0.082</v>
      </c>
      <c r="D18" s="116">
        <f>SUM(D26,D19,D30,D31,D33)</f>
        <v>3.0165</v>
      </c>
      <c r="E18" s="116">
        <f>SUM(E26,E19,E30,E31,E33)</f>
        <v>2.029</v>
      </c>
      <c r="F18" s="116">
        <f>SUM(F26,F19,F30,F31,F33)</f>
        <v>21.875191300000004</v>
      </c>
      <c r="G18" s="116">
        <f>SUM(G26,G19,G30,G31,G33)</f>
        <v>21.50507</v>
      </c>
      <c r="H18" s="488">
        <f>SUM(C18:G18)</f>
        <v>48.5077613</v>
      </c>
    </row>
    <row r="19" spans="1:8" ht="15.75">
      <c r="A19" s="95" t="s">
        <v>73</v>
      </c>
      <c r="B19" s="96" t="s">
        <v>86</v>
      </c>
      <c r="C19" s="67">
        <f>C20+C21+C22+C25</f>
        <v>0</v>
      </c>
      <c r="D19" s="67">
        <f>D20+D21+D22+D25</f>
        <v>0.6245</v>
      </c>
      <c r="E19" s="67">
        <f>E20+E21+E22+E25</f>
        <v>0.3</v>
      </c>
      <c r="F19" s="67">
        <f>F20+F21+F22+F25</f>
        <v>15.710566000000002</v>
      </c>
      <c r="G19" s="67">
        <f>G20+G21+G22+G25</f>
        <v>13.8363</v>
      </c>
      <c r="H19" s="489">
        <f>SUM(C19:G19)</f>
        <v>30.471366000000003</v>
      </c>
    </row>
    <row r="20" spans="1:8" ht="15.75">
      <c r="A20" s="95" t="s">
        <v>87</v>
      </c>
      <c r="B20" s="96" t="s">
        <v>104</v>
      </c>
      <c r="C20" s="67"/>
      <c r="D20" s="67">
        <v>0.6245</v>
      </c>
      <c r="E20" s="67"/>
      <c r="F20" s="67">
        <f>14.981566+0.393</f>
        <v>15.374566000000002</v>
      </c>
      <c r="G20" s="67">
        <v>13.8363</v>
      </c>
      <c r="H20" s="489">
        <f>SUM(C20:G20)</f>
        <v>29.835366</v>
      </c>
    </row>
    <row r="21" spans="1:8" ht="15.75">
      <c r="A21" s="95" t="s">
        <v>97</v>
      </c>
      <c r="B21" s="96" t="s">
        <v>105</v>
      </c>
      <c r="C21" s="67"/>
      <c r="D21" s="67"/>
      <c r="E21" s="67"/>
      <c r="F21" s="67"/>
      <c r="G21" s="67"/>
      <c r="H21" s="489"/>
    </row>
    <row r="22" spans="1:8" ht="31.5">
      <c r="A22" s="95" t="s">
        <v>101</v>
      </c>
      <c r="B22" s="96" t="s">
        <v>120</v>
      </c>
      <c r="C22" s="67">
        <f>SUM(C23:C24)</f>
        <v>0</v>
      </c>
      <c r="D22" s="67">
        <f>SUM(D23:D24)</f>
        <v>0</v>
      </c>
      <c r="E22" s="67">
        <f>SUM(E23:E24)</f>
        <v>0.3</v>
      </c>
      <c r="F22" s="67">
        <f>SUM(F23:F24)</f>
        <v>0.336</v>
      </c>
      <c r="G22" s="67">
        <f>SUM(G23:G24)</f>
        <v>0</v>
      </c>
      <c r="H22" s="489">
        <f>SUM(C22:G22)</f>
        <v>0.636</v>
      </c>
    </row>
    <row r="23" spans="1:8" ht="31.5">
      <c r="A23" s="95" t="s">
        <v>102</v>
      </c>
      <c r="B23" s="96" t="s">
        <v>121</v>
      </c>
      <c r="C23" s="67"/>
      <c r="D23" s="67"/>
      <c r="E23" s="67"/>
      <c r="F23" s="67"/>
      <c r="G23" s="67"/>
      <c r="H23" s="489"/>
    </row>
    <row r="24" spans="1:8" ht="31.5">
      <c r="A24" s="95" t="s">
        <v>103</v>
      </c>
      <c r="B24" s="96" t="s">
        <v>122</v>
      </c>
      <c r="C24" s="67"/>
      <c r="D24" s="67"/>
      <c r="E24" s="67">
        <v>0.3</v>
      </c>
      <c r="F24" s="67">
        <v>0.336</v>
      </c>
      <c r="G24" s="67"/>
      <c r="H24" s="489">
        <f>SUM(C24:G24)</f>
        <v>0.636</v>
      </c>
    </row>
    <row r="25" spans="1:8" ht="15.75">
      <c r="A25" s="95" t="s">
        <v>195</v>
      </c>
      <c r="B25" s="96" t="s">
        <v>185</v>
      </c>
      <c r="C25" s="67"/>
      <c r="D25" s="67"/>
      <c r="E25" s="67"/>
      <c r="F25" s="67"/>
      <c r="G25" s="67"/>
      <c r="H25" s="489"/>
    </row>
    <row r="26" spans="1:8" ht="15.75">
      <c r="A26" s="95" t="s">
        <v>74</v>
      </c>
      <c r="B26" s="96" t="s">
        <v>88</v>
      </c>
      <c r="C26" s="67">
        <f>SUM(C27:C29)</f>
        <v>0.082</v>
      </c>
      <c r="D26" s="67">
        <f>SUM(D27:D29)</f>
        <v>1.798</v>
      </c>
      <c r="E26" s="67">
        <f>SUM(E27:E29)</f>
        <v>1.364</v>
      </c>
      <c r="F26" s="67">
        <f>SUM(F27:F29)</f>
        <v>2.69887</v>
      </c>
      <c r="G26" s="67">
        <f>SUM(G27:G29)</f>
        <v>4.2476</v>
      </c>
      <c r="H26" s="489">
        <f>SUM(C26:G26)</f>
        <v>10.190470000000001</v>
      </c>
    </row>
    <row r="27" spans="1:8" ht="15.75">
      <c r="A27" s="95" t="s">
        <v>186</v>
      </c>
      <c r="B27" s="96" t="s">
        <v>189</v>
      </c>
      <c r="C27" s="67">
        <v>0.082</v>
      </c>
      <c r="D27" s="67">
        <v>1.798</v>
      </c>
      <c r="E27" s="67">
        <v>1.364</v>
      </c>
      <c r="F27" s="67">
        <v>2.69887</v>
      </c>
      <c r="G27" s="67">
        <v>4.2476</v>
      </c>
      <c r="H27" s="489">
        <f>SUM(C27:G27)</f>
        <v>10.190470000000001</v>
      </c>
    </row>
    <row r="28" spans="1:8" ht="15.75">
      <c r="A28" s="95" t="s">
        <v>187</v>
      </c>
      <c r="B28" s="96" t="s">
        <v>190</v>
      </c>
      <c r="C28" s="67"/>
      <c r="D28" s="67"/>
      <c r="E28" s="67"/>
      <c r="F28" s="67"/>
      <c r="G28" s="67"/>
      <c r="H28" s="489"/>
    </row>
    <row r="29" spans="1:8" ht="15.75">
      <c r="A29" s="95" t="s">
        <v>188</v>
      </c>
      <c r="B29" s="96" t="s">
        <v>191</v>
      </c>
      <c r="C29" s="67"/>
      <c r="D29" s="67"/>
      <c r="E29" s="67"/>
      <c r="F29" s="67"/>
      <c r="G29" s="67"/>
      <c r="H29" s="489"/>
    </row>
    <row r="30" spans="1:8" ht="15.75">
      <c r="A30" s="95" t="s">
        <v>81</v>
      </c>
      <c r="B30" s="96" t="s">
        <v>89</v>
      </c>
      <c r="C30" s="67"/>
      <c r="D30" s="67">
        <v>0.594</v>
      </c>
      <c r="E30" s="67">
        <v>0.365</v>
      </c>
      <c r="F30" s="67">
        <v>3.4657553</v>
      </c>
      <c r="G30" s="67">
        <v>3.42117</v>
      </c>
      <c r="H30" s="489">
        <f>SUM(C30:G30)</f>
        <v>7.8459253</v>
      </c>
    </row>
    <row r="31" spans="1:8" ht="15.75">
      <c r="A31" s="95" t="s">
        <v>90</v>
      </c>
      <c r="B31" s="96" t="s">
        <v>91</v>
      </c>
      <c r="C31" s="67"/>
      <c r="D31" s="67"/>
      <c r="E31" s="67"/>
      <c r="F31" s="67"/>
      <c r="G31" s="67"/>
      <c r="H31" s="489"/>
    </row>
    <row r="32" spans="1:8" ht="15.75">
      <c r="A32" s="95" t="s">
        <v>92</v>
      </c>
      <c r="B32" s="96" t="s">
        <v>123</v>
      </c>
      <c r="C32" s="67"/>
      <c r="D32" s="67"/>
      <c r="E32" s="67"/>
      <c r="F32" s="67"/>
      <c r="G32" s="67"/>
      <c r="H32" s="489"/>
    </row>
    <row r="33" spans="1:8" ht="15.75">
      <c r="A33" s="95" t="s">
        <v>133</v>
      </c>
      <c r="B33" s="96" t="s">
        <v>194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489">
        <f>SUM(C33:G33)</f>
        <v>0</v>
      </c>
    </row>
    <row r="34" spans="1:8" ht="15.75">
      <c r="A34" s="95" t="s">
        <v>75</v>
      </c>
      <c r="B34" s="96" t="s">
        <v>124</v>
      </c>
      <c r="C34" s="67">
        <f>SUM(C35:C41)</f>
        <v>0</v>
      </c>
      <c r="D34" s="67">
        <f>SUM(D35:D41)</f>
        <v>0.8775001</v>
      </c>
      <c r="E34" s="67">
        <f>SUM(E35:E41)</f>
        <v>0.9177966</v>
      </c>
      <c r="F34" s="67">
        <f>SUM(F35:F41)</f>
        <v>0.9228814</v>
      </c>
      <c r="G34" s="67">
        <f>SUM(G35:G41)</f>
        <v>0.9228814</v>
      </c>
      <c r="H34" s="489">
        <f>SUM(C34:G34)</f>
        <v>3.6410595</v>
      </c>
    </row>
    <row r="35" spans="1:8" ht="15.75">
      <c r="A35" s="95" t="s">
        <v>76</v>
      </c>
      <c r="B35" s="96" t="s">
        <v>127</v>
      </c>
      <c r="C35" s="67"/>
      <c r="D35" s="67"/>
      <c r="E35" s="67"/>
      <c r="F35" s="67"/>
      <c r="G35" s="67"/>
      <c r="H35" s="489"/>
    </row>
    <row r="36" spans="1:8" ht="15.75">
      <c r="A36" s="95" t="s">
        <v>77</v>
      </c>
      <c r="B36" s="96" t="s">
        <v>125</v>
      </c>
      <c r="C36" s="67"/>
      <c r="D36" s="67"/>
      <c r="E36" s="67"/>
      <c r="F36" s="67"/>
      <c r="G36" s="67"/>
      <c r="H36" s="489"/>
    </row>
    <row r="37" spans="1:8" ht="15.75">
      <c r="A37" s="97" t="s">
        <v>78</v>
      </c>
      <c r="B37" s="96" t="s">
        <v>126</v>
      </c>
      <c r="C37" s="67"/>
      <c r="D37" s="67"/>
      <c r="E37" s="67"/>
      <c r="F37" s="67"/>
      <c r="G37" s="67"/>
      <c r="H37" s="489"/>
    </row>
    <row r="38" spans="1:8" ht="15.75">
      <c r="A38" s="97" t="s">
        <v>79</v>
      </c>
      <c r="B38" s="96" t="s">
        <v>93</v>
      </c>
      <c r="C38" s="67"/>
      <c r="D38" s="67"/>
      <c r="E38" s="67"/>
      <c r="F38" s="67"/>
      <c r="G38" s="67"/>
      <c r="H38" s="489"/>
    </row>
    <row r="39" spans="1:8" ht="15.75">
      <c r="A39" s="95" t="s">
        <v>106</v>
      </c>
      <c r="B39" s="96" t="s">
        <v>100</v>
      </c>
      <c r="C39" s="67"/>
      <c r="D39" s="67"/>
      <c r="E39" s="67"/>
      <c r="F39" s="67"/>
      <c r="G39" s="67"/>
      <c r="H39" s="489"/>
    </row>
    <row r="40" spans="1:8" ht="15.75">
      <c r="A40" s="98" t="s">
        <v>116</v>
      </c>
      <c r="B40" s="99" t="s">
        <v>193</v>
      </c>
      <c r="C40" s="67"/>
      <c r="D40" s="67">
        <v>0.8775001</v>
      </c>
      <c r="E40" s="67">
        <v>0.9177966</v>
      </c>
      <c r="F40" s="67">
        <v>0.9228814</v>
      </c>
      <c r="G40" s="67">
        <v>0.9228814</v>
      </c>
      <c r="H40" s="489">
        <f>SUM(C40:G40)</f>
        <v>3.6410595</v>
      </c>
    </row>
    <row r="41" spans="1:8" ht="16.5" thickBot="1">
      <c r="A41" s="98" t="s">
        <v>192</v>
      </c>
      <c r="B41" s="99" t="s">
        <v>94</v>
      </c>
      <c r="C41" s="100"/>
      <c r="D41" s="100"/>
      <c r="E41" s="100"/>
      <c r="F41" s="100"/>
      <c r="G41" s="100"/>
      <c r="H41" s="489"/>
    </row>
    <row r="42" spans="1:10" ht="16.5" customHeight="1">
      <c r="A42" s="101"/>
      <c r="B42" s="102" t="s">
        <v>84</v>
      </c>
      <c r="C42" s="115">
        <f>C34+C18</f>
        <v>0.082</v>
      </c>
      <c r="D42" s="116">
        <f>D34+D18</f>
        <v>3.8940001000000004</v>
      </c>
      <c r="E42" s="116">
        <f>E34+E18</f>
        <v>2.9467966</v>
      </c>
      <c r="F42" s="116">
        <f>F34+F18</f>
        <v>22.798072700000006</v>
      </c>
      <c r="G42" s="103">
        <f>G34+G18</f>
        <v>22.4279514</v>
      </c>
      <c r="H42" s="103">
        <f>SUM(C42:G42)</f>
        <v>52.14882080000001</v>
      </c>
      <c r="I42" s="77"/>
      <c r="J42" s="77"/>
    </row>
    <row r="43" spans="1:8" s="107" customFormat="1" ht="16.5" customHeight="1" hidden="1" outlineLevel="1">
      <c r="A43" s="104"/>
      <c r="B43" s="105"/>
      <c r="C43" s="106">
        <v>428.881150565631</v>
      </c>
      <c r="D43" s="106">
        <v>624.6983094915252</v>
      </c>
      <c r="E43" s="106">
        <v>760.810375423729</v>
      </c>
      <c r="F43" s="106">
        <v>1071.9373218644068</v>
      </c>
      <c r="G43" s="106">
        <v>930.6433363221531</v>
      </c>
      <c r="H43" s="106"/>
    </row>
    <row r="44" spans="1:8" s="107" customFormat="1" ht="16.5" customHeight="1" hidden="1" outlineLevel="1">
      <c r="A44" s="104"/>
      <c r="B44" s="105" t="s">
        <v>147</v>
      </c>
      <c r="C44" s="106">
        <f>C42-C43</f>
        <v>-428.799150565631</v>
      </c>
      <c r="D44" s="106">
        <f>D42-D43</f>
        <v>-620.8043093915252</v>
      </c>
      <c r="E44" s="106">
        <f>E42-E43</f>
        <v>-757.8635788237291</v>
      </c>
      <c r="F44" s="106">
        <f>F42-F43</f>
        <v>-1049.139249164407</v>
      </c>
      <c r="G44" s="106">
        <f>G42-G43</f>
        <v>-908.2153849221531</v>
      </c>
      <c r="H44" s="106"/>
    </row>
    <row r="45" spans="1:8" s="107" customFormat="1" ht="15.75" hidden="1" outlineLevel="1">
      <c r="A45" s="108"/>
      <c r="B45" s="109" t="s">
        <v>145</v>
      </c>
      <c r="C45" s="110">
        <v>180.39174755948787</v>
      </c>
      <c r="D45" s="110">
        <v>310.79743194348384</v>
      </c>
      <c r="E45" s="110">
        <v>448.4553726375789</v>
      </c>
      <c r="F45" s="110">
        <v>661.5572826346864</v>
      </c>
      <c r="G45" s="110">
        <v>869.2754000303732</v>
      </c>
      <c r="H45" s="110"/>
    </row>
    <row r="46" spans="1:8" s="107" customFormat="1" ht="15.75" hidden="1" outlineLevel="1">
      <c r="A46" s="108"/>
      <c r="B46" s="109" t="s">
        <v>150</v>
      </c>
      <c r="C46" s="110">
        <f>C45*0.05</f>
        <v>9.019587377974394</v>
      </c>
      <c r="D46" s="110">
        <f>D45*0.05</f>
        <v>15.539871597174193</v>
      </c>
      <c r="E46" s="110">
        <f>E45*0.05</f>
        <v>22.422768631878945</v>
      </c>
      <c r="F46" s="110">
        <f>F45*0.05</f>
        <v>33.07786413173432</v>
      </c>
      <c r="G46" s="110">
        <f>G45*0.05</f>
        <v>43.46377000151867</v>
      </c>
      <c r="H46" s="110"/>
    </row>
    <row r="47" spans="1:8" s="107" customFormat="1" ht="31.5" hidden="1" outlineLevel="1">
      <c r="A47" s="108"/>
      <c r="B47" s="109" t="s">
        <v>146</v>
      </c>
      <c r="C47" s="110">
        <f>C45-C46</f>
        <v>171.37216018151346</v>
      </c>
      <c r="D47" s="110">
        <f>D45-D46</f>
        <v>295.2575603463097</v>
      </c>
      <c r="E47" s="110">
        <f>E45-E46</f>
        <v>426.0326040056999</v>
      </c>
      <c r="F47" s="110">
        <f>F45-F46</f>
        <v>628.4794185029521</v>
      </c>
      <c r="G47" s="110">
        <f>G45-G46</f>
        <v>825.8116300288546</v>
      </c>
      <c r="H47" s="110"/>
    </row>
    <row r="48" spans="1:8" s="107" customFormat="1" ht="15.75" hidden="1" outlineLevel="1">
      <c r="A48" s="108"/>
      <c r="B48" s="109" t="s">
        <v>148</v>
      </c>
      <c r="C48" s="106">
        <f>C47-C20</f>
        <v>171.37216018151346</v>
      </c>
      <c r="D48" s="106">
        <f>D47-D20</f>
        <v>294.63306034630966</v>
      </c>
      <c r="E48" s="106">
        <f>E47-E20</f>
        <v>426.0326040056999</v>
      </c>
      <c r="F48" s="106">
        <f>F47-F20</f>
        <v>613.1048525029521</v>
      </c>
      <c r="G48" s="106">
        <f>G47-G20</f>
        <v>811.9753300288545</v>
      </c>
      <c r="H48" s="106"/>
    </row>
    <row r="49" spans="1:8" s="107" customFormat="1" ht="15.75" hidden="1" outlineLevel="1">
      <c r="A49" s="108"/>
      <c r="B49" s="109"/>
      <c r="C49" s="106"/>
      <c r="D49" s="106"/>
      <c r="E49" s="106"/>
      <c r="F49" s="106"/>
      <c r="G49" s="106"/>
      <c r="H49" s="106"/>
    </row>
    <row r="50" spans="1:8" s="107" customFormat="1" ht="15.75" hidden="1" outlineLevel="1">
      <c r="A50" s="108"/>
      <c r="B50" s="109" t="s">
        <v>149</v>
      </c>
      <c r="C50" s="110">
        <v>86.1991</v>
      </c>
      <c r="D50" s="110">
        <v>262.302254237288</v>
      </c>
      <c r="E50" s="110">
        <v>298.080575</v>
      </c>
      <c r="F50" s="110">
        <v>502.02661</v>
      </c>
      <c r="G50" s="110">
        <v>233.05805</v>
      </c>
      <c r="H50" s="108"/>
    </row>
    <row r="51" spans="1:8" s="107" customFormat="1" ht="15.75" outlineLevel="1">
      <c r="A51" s="108"/>
      <c r="B51" s="109"/>
      <c r="C51" s="110"/>
      <c r="D51" s="110"/>
      <c r="E51" s="110"/>
      <c r="F51" s="110"/>
      <c r="G51" s="110"/>
      <c r="H51" s="108"/>
    </row>
    <row r="52" spans="1:8" s="107" customFormat="1" ht="15.75" outlineLevel="1">
      <c r="A52" s="108"/>
      <c r="B52" s="109"/>
      <c r="C52" s="110"/>
      <c r="D52" s="110"/>
      <c r="E52" s="110"/>
      <c r="F52" s="110"/>
      <c r="G52" s="110"/>
      <c r="H52" s="108"/>
    </row>
    <row r="53" spans="1:8" ht="30" customHeight="1">
      <c r="A53" s="847" t="s">
        <v>248</v>
      </c>
      <c r="B53" s="847"/>
      <c r="C53" s="847"/>
      <c r="D53" s="491"/>
      <c r="E53" s="491"/>
      <c r="F53" s="491"/>
      <c r="G53" s="848" t="s">
        <v>230</v>
      </c>
      <c r="H53" s="848"/>
    </row>
    <row r="54" spans="1:8" ht="30" customHeight="1">
      <c r="A54" s="849"/>
      <c r="B54" s="849"/>
      <c r="C54" s="849"/>
      <c r="D54" s="849"/>
      <c r="E54" s="849"/>
      <c r="F54" s="849"/>
      <c r="G54" s="849"/>
      <c r="H54" s="849"/>
    </row>
    <row r="55" spans="1:2" ht="15.75">
      <c r="A55" s="7"/>
      <c r="B55" s="6"/>
    </row>
    <row r="56" ht="15.75">
      <c r="A56" s="7"/>
    </row>
    <row r="57" ht="15.75">
      <c r="A57" s="7"/>
    </row>
    <row r="58" spans="1:8" ht="15.75">
      <c r="A58" s="19"/>
      <c r="B58" s="19"/>
      <c r="C58" s="19"/>
      <c r="D58" s="19"/>
      <c r="E58" s="19"/>
      <c r="F58" s="19"/>
      <c r="G58" s="19"/>
      <c r="H58" s="19"/>
    </row>
    <row r="59" ht="15.75">
      <c r="A59" s="7"/>
    </row>
    <row r="60" spans="1:8" ht="15.75">
      <c r="A60" s="12"/>
      <c r="C60" s="14"/>
      <c r="D60" s="14"/>
      <c r="H60" s="13"/>
    </row>
    <row r="61" spans="3:4" ht="15.75">
      <c r="C61" s="15"/>
      <c r="D61" s="15"/>
    </row>
    <row r="62" spans="1:4" ht="15.75">
      <c r="A62" s="9"/>
      <c r="D62" s="8"/>
    </row>
  </sheetData>
  <sheetProtection/>
  <mergeCells count="5">
    <mergeCell ref="C7:H7"/>
    <mergeCell ref="A13:H13"/>
    <mergeCell ref="A53:C53"/>
    <mergeCell ref="G53:H53"/>
    <mergeCell ref="A54:H5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1"/>
  <sheetViews>
    <sheetView zoomScalePageLayoutView="0" workbookViewId="0" topLeftCell="A1">
      <selection activeCell="AO10" sqref="AO10:BL10"/>
    </sheetView>
  </sheetViews>
  <sheetFormatPr defaultColWidth="9.00390625" defaultRowHeight="15.75"/>
  <cols>
    <col min="1" max="1" width="1.75390625" style="0" customWidth="1"/>
    <col min="2" max="3" width="1.4921875" style="0" customWidth="1"/>
    <col min="4" max="5" width="1.625" style="0" customWidth="1"/>
    <col min="6" max="6" width="1.4921875" style="0" customWidth="1"/>
    <col min="7" max="7" width="1.875" style="0" customWidth="1"/>
    <col min="8" max="9" width="1.4921875" style="0" customWidth="1"/>
    <col min="10" max="10" width="1.75390625" style="0" customWidth="1"/>
    <col min="11" max="12" width="1.625" style="0" customWidth="1"/>
    <col min="13" max="13" width="1.25" style="0" customWidth="1"/>
    <col min="14" max="14" width="1.625" style="0" customWidth="1"/>
    <col min="15" max="16" width="1.4921875" style="0" customWidth="1"/>
    <col min="17" max="18" width="1.25" style="0" customWidth="1"/>
    <col min="19" max="19" width="1.75390625" style="0" customWidth="1"/>
    <col min="20" max="20" width="1.4921875" style="0" customWidth="1"/>
    <col min="21" max="21" width="1.37890625" style="0" customWidth="1"/>
    <col min="22" max="22" width="3.75390625" style="0" customWidth="1"/>
    <col min="23" max="23" width="8.00390625" style="0" customWidth="1"/>
    <col min="24" max="25" width="1.25" style="0" customWidth="1"/>
    <col min="26" max="26" width="1.12109375" style="0" customWidth="1"/>
    <col min="27" max="27" width="1.00390625" style="0" customWidth="1"/>
    <col min="28" max="28" width="0.875" style="0" customWidth="1"/>
    <col min="29" max="31" width="1.00390625" style="0" customWidth="1"/>
    <col min="32" max="32" width="1.4921875" style="0" customWidth="1"/>
    <col min="33" max="33" width="1.25" style="0" customWidth="1"/>
    <col min="34" max="34" width="1.37890625" style="0" customWidth="1"/>
    <col min="35" max="35" width="1.4921875" style="0" customWidth="1"/>
    <col min="36" max="37" width="1.37890625" style="0" customWidth="1"/>
    <col min="38" max="38" width="1.12109375" style="0" customWidth="1"/>
    <col min="39" max="39" width="1.25" style="0" customWidth="1"/>
    <col min="40" max="40" width="1.12109375" style="0" customWidth="1"/>
    <col min="41" max="41" width="1.25" style="0" customWidth="1"/>
    <col min="42" max="42" width="1.4921875" style="0" customWidth="1"/>
    <col min="43" max="43" width="1.00390625" style="0" customWidth="1"/>
    <col min="44" max="44" width="1.37890625" style="0" customWidth="1"/>
    <col min="45" max="45" width="1.12109375" style="0" customWidth="1"/>
    <col min="46" max="46" width="1.37890625" style="0" customWidth="1"/>
    <col min="47" max="47" width="1.25" style="0" customWidth="1"/>
    <col min="48" max="48" width="1.37890625" style="0" customWidth="1"/>
    <col min="49" max="49" width="1.00390625" style="0" customWidth="1"/>
    <col min="50" max="50" width="1.12109375" style="0" customWidth="1"/>
    <col min="51" max="51" width="1.25" style="0" customWidth="1"/>
    <col min="52" max="52" width="1.37890625" style="0" customWidth="1"/>
    <col min="53" max="53" width="1.12109375" style="0" customWidth="1"/>
    <col min="54" max="54" width="1.00390625" style="0" customWidth="1"/>
    <col min="55" max="55" width="1.4921875" style="0" customWidth="1"/>
    <col min="56" max="56" width="1.12109375" style="0" customWidth="1"/>
    <col min="57" max="57" width="2.00390625" style="0" customWidth="1"/>
    <col min="58" max="58" width="1.00390625" style="0" customWidth="1"/>
    <col min="59" max="59" width="1.12109375" style="0" customWidth="1"/>
    <col min="60" max="60" width="1.37890625" style="0" customWidth="1"/>
    <col min="61" max="61" width="1.12109375" style="0" customWidth="1"/>
    <col min="62" max="62" width="0.74609375" style="0" customWidth="1"/>
    <col min="63" max="63" width="1.25" style="0" customWidth="1"/>
    <col min="64" max="64" width="1.625" style="0" customWidth="1"/>
  </cols>
  <sheetData>
    <row r="1" spans="1:134" ht="12.75" customHeight="1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  <c r="BL1" s="660" t="s">
        <v>636</v>
      </c>
      <c r="BM1" s="659"/>
      <c r="BN1" s="659"/>
      <c r="BO1" s="659"/>
      <c r="BP1" s="659"/>
      <c r="BQ1" s="659"/>
      <c r="BR1" s="659"/>
      <c r="BS1" s="659"/>
      <c r="BT1" s="659"/>
      <c r="BU1" s="659"/>
      <c r="BV1" s="659"/>
      <c r="BW1" s="659"/>
      <c r="BX1" s="659"/>
      <c r="BY1" s="659"/>
      <c r="BZ1" s="659"/>
      <c r="CA1" s="659"/>
      <c r="CB1" s="659"/>
      <c r="CC1" s="659"/>
      <c r="CD1" s="659"/>
      <c r="CE1" s="659"/>
      <c r="CF1" s="659"/>
      <c r="CG1" s="659"/>
      <c r="CH1" s="659"/>
      <c r="CI1" s="659"/>
      <c r="CJ1" s="659"/>
      <c r="CK1" s="659"/>
      <c r="CL1" s="659"/>
      <c r="CM1" s="659"/>
      <c r="CN1" s="659"/>
      <c r="CO1" s="659"/>
      <c r="CP1" s="659"/>
      <c r="CQ1" s="659"/>
      <c r="CR1" s="659"/>
      <c r="CS1" s="659"/>
      <c r="CT1" s="659"/>
      <c r="CU1" s="659"/>
      <c r="CV1" s="659"/>
      <c r="CW1" s="659"/>
      <c r="CX1" s="659"/>
      <c r="CY1" s="659"/>
      <c r="CZ1" s="659"/>
      <c r="DA1" s="659"/>
      <c r="DB1" s="659"/>
      <c r="DC1" s="659"/>
      <c r="DD1" s="659"/>
      <c r="DE1" s="659"/>
      <c r="DF1" s="659"/>
      <c r="DG1" s="659"/>
      <c r="DH1" s="659"/>
      <c r="DI1" s="659"/>
      <c r="DJ1" s="659"/>
      <c r="DK1" s="659"/>
      <c r="DL1" s="659"/>
      <c r="DM1" s="659"/>
      <c r="DN1" s="659"/>
      <c r="DO1" s="659"/>
      <c r="DP1" s="659"/>
      <c r="DQ1" s="659"/>
      <c r="DR1" s="659"/>
      <c r="DS1" s="659"/>
      <c r="DT1" s="659"/>
      <c r="DU1" s="659"/>
      <c r="DV1" s="659"/>
      <c r="DW1" s="659"/>
      <c r="DX1" s="659"/>
      <c r="DY1" s="659"/>
      <c r="DZ1" s="659"/>
      <c r="EA1" s="659"/>
      <c r="EB1" s="659"/>
      <c r="EC1" s="659"/>
      <c r="ED1" s="659"/>
    </row>
    <row r="2" spans="1:134" ht="13.5" customHeight="1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60" t="s">
        <v>352</v>
      </c>
      <c r="BM2" s="659"/>
      <c r="BN2" s="659"/>
      <c r="BO2" s="659"/>
      <c r="BP2" s="659"/>
      <c r="BQ2" s="659"/>
      <c r="BR2" s="659"/>
      <c r="BS2" s="659"/>
      <c r="BT2" s="659"/>
      <c r="BU2" s="659"/>
      <c r="BV2" s="659"/>
      <c r="BW2" s="659"/>
      <c r="BX2" s="659"/>
      <c r="BY2" s="659"/>
      <c r="BZ2" s="659"/>
      <c r="CA2" s="659"/>
      <c r="CB2" s="659"/>
      <c r="CC2" s="659"/>
      <c r="CD2" s="659"/>
      <c r="CE2" s="659"/>
      <c r="CF2" s="659"/>
      <c r="CG2" s="659"/>
      <c r="CH2" s="659"/>
      <c r="CI2" s="659"/>
      <c r="CJ2" s="659"/>
      <c r="CK2" s="659"/>
      <c r="CL2" s="659"/>
      <c r="CM2" s="659"/>
      <c r="CN2" s="659"/>
      <c r="CO2" s="659"/>
      <c r="CP2" s="659"/>
      <c r="CQ2" s="659"/>
      <c r="CR2" s="659"/>
      <c r="CS2" s="659"/>
      <c r="CT2" s="659"/>
      <c r="CU2" s="659"/>
      <c r="CV2" s="659"/>
      <c r="CW2" s="659"/>
      <c r="CX2" s="659"/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9"/>
      <c r="DP2" s="659"/>
      <c r="DQ2" s="659"/>
      <c r="DR2" s="659"/>
      <c r="DS2" s="659"/>
      <c r="DT2" s="659"/>
      <c r="DU2" s="659"/>
      <c r="DV2" s="659"/>
      <c r="DW2" s="659"/>
      <c r="DX2" s="659"/>
      <c r="DY2" s="659"/>
      <c r="DZ2" s="659"/>
      <c r="EA2" s="659"/>
      <c r="EB2" s="659"/>
      <c r="EC2" s="659"/>
      <c r="ED2" s="659"/>
    </row>
    <row r="3" spans="1:134" ht="14.25" customHeight="1">
      <c r="A3" s="659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  <c r="AK3" s="659"/>
      <c r="AL3" s="659"/>
      <c r="AM3" s="659"/>
      <c r="AN3" s="659"/>
      <c r="AO3" s="659"/>
      <c r="AP3" s="659"/>
      <c r="AQ3" s="659"/>
      <c r="AR3" s="659"/>
      <c r="AS3" s="659"/>
      <c r="AT3" s="659"/>
      <c r="AU3" s="659"/>
      <c r="AV3" s="659"/>
      <c r="AW3" s="659"/>
      <c r="AX3" s="659"/>
      <c r="AY3" s="659"/>
      <c r="AZ3" s="659"/>
      <c r="BA3" s="659"/>
      <c r="BB3" s="659"/>
      <c r="BC3" s="659"/>
      <c r="BD3" s="659"/>
      <c r="BE3" s="659"/>
      <c r="BF3" s="659"/>
      <c r="BG3" s="659"/>
      <c r="BH3" s="659"/>
      <c r="BI3" s="659"/>
      <c r="BJ3" s="659"/>
      <c r="BK3" s="659"/>
      <c r="BL3" s="660" t="s">
        <v>353</v>
      </c>
      <c r="BM3" s="659"/>
      <c r="BN3" s="659"/>
      <c r="BO3" s="659"/>
      <c r="BP3" s="659"/>
      <c r="BQ3" s="659"/>
      <c r="BR3" s="659"/>
      <c r="BS3" s="659"/>
      <c r="BT3" s="659"/>
      <c r="BU3" s="659"/>
      <c r="BV3" s="659"/>
      <c r="BW3" s="659"/>
      <c r="BX3" s="659"/>
      <c r="BY3" s="659"/>
      <c r="BZ3" s="659"/>
      <c r="CA3" s="659"/>
      <c r="CB3" s="659"/>
      <c r="CC3" s="659"/>
      <c r="CD3" s="659"/>
      <c r="CE3" s="659"/>
      <c r="CF3" s="659"/>
      <c r="CG3" s="659"/>
      <c r="CH3" s="659"/>
      <c r="CI3" s="659"/>
      <c r="CJ3" s="659"/>
      <c r="CK3" s="659"/>
      <c r="CL3" s="659"/>
      <c r="CM3" s="659"/>
      <c r="CN3" s="659"/>
      <c r="CO3" s="659"/>
      <c r="CP3" s="659"/>
      <c r="CQ3" s="659"/>
      <c r="CR3" s="659"/>
      <c r="CS3" s="659"/>
      <c r="CT3" s="659"/>
      <c r="CU3" s="659"/>
      <c r="CV3" s="659"/>
      <c r="CW3" s="659"/>
      <c r="CX3" s="659"/>
      <c r="CY3" s="659"/>
      <c r="CZ3" s="659"/>
      <c r="DA3" s="659"/>
      <c r="DB3" s="659"/>
      <c r="DC3" s="659"/>
      <c r="DD3" s="659"/>
      <c r="DE3" s="659"/>
      <c r="DF3" s="659"/>
      <c r="DG3" s="659"/>
      <c r="DH3" s="659"/>
      <c r="DI3" s="659"/>
      <c r="DJ3" s="659"/>
      <c r="DK3" s="659"/>
      <c r="DL3" s="659"/>
      <c r="DM3" s="659"/>
      <c r="DN3" s="659"/>
      <c r="DO3" s="659"/>
      <c r="DP3" s="659"/>
      <c r="DQ3" s="659"/>
      <c r="DR3" s="659"/>
      <c r="DS3" s="659"/>
      <c r="DT3" s="659"/>
      <c r="DU3" s="659"/>
      <c r="DV3" s="659"/>
      <c r="DW3" s="659"/>
      <c r="DX3" s="659"/>
      <c r="DY3" s="659"/>
      <c r="DZ3" s="659"/>
      <c r="EA3" s="659"/>
      <c r="EB3" s="659"/>
      <c r="EC3" s="659"/>
      <c r="ED3" s="659"/>
    </row>
    <row r="4" spans="1:134" ht="13.5" customHeight="1">
      <c r="A4" s="659"/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  <c r="AM4" s="659"/>
      <c r="AN4" s="659"/>
      <c r="AO4" s="659"/>
      <c r="AP4" s="659"/>
      <c r="AQ4" s="659"/>
      <c r="AR4" s="659"/>
      <c r="AS4" s="659"/>
      <c r="AT4" s="659"/>
      <c r="AU4" s="659"/>
      <c r="AV4" s="659"/>
      <c r="AW4" s="659"/>
      <c r="AX4" s="659"/>
      <c r="AY4" s="659"/>
      <c r="AZ4" s="659"/>
      <c r="BA4" s="659"/>
      <c r="BB4" s="659"/>
      <c r="BC4" s="659"/>
      <c r="BD4" s="659"/>
      <c r="BE4" s="659"/>
      <c r="BF4" s="659"/>
      <c r="BG4" s="659"/>
      <c r="BH4" s="659"/>
      <c r="BI4" s="659"/>
      <c r="BJ4" s="659"/>
      <c r="BK4" s="659"/>
      <c r="BL4" s="660" t="s">
        <v>637</v>
      </c>
      <c r="BM4" s="659"/>
      <c r="BN4" s="659"/>
      <c r="BO4" s="659"/>
      <c r="BP4" s="659"/>
      <c r="BQ4" s="659"/>
      <c r="BR4" s="659"/>
      <c r="BS4" s="659"/>
      <c r="BT4" s="659"/>
      <c r="BU4" s="659"/>
      <c r="BV4" s="659"/>
      <c r="BW4" s="659"/>
      <c r="BX4" s="659"/>
      <c r="BY4" s="659"/>
      <c r="BZ4" s="659"/>
      <c r="CA4" s="659"/>
      <c r="CB4" s="659"/>
      <c r="CC4" s="659"/>
      <c r="CD4" s="659"/>
      <c r="CE4" s="659"/>
      <c r="CF4" s="659"/>
      <c r="CG4" s="659"/>
      <c r="CH4" s="659"/>
      <c r="CI4" s="659"/>
      <c r="CJ4" s="659"/>
      <c r="CK4" s="659"/>
      <c r="CL4" s="659"/>
      <c r="CM4" s="659"/>
      <c r="CN4" s="659"/>
      <c r="CO4" s="659"/>
      <c r="CP4" s="659"/>
      <c r="CQ4" s="659"/>
      <c r="CR4" s="659"/>
      <c r="CS4" s="659"/>
      <c r="CT4" s="659"/>
      <c r="CU4" s="659"/>
      <c r="CV4" s="659"/>
      <c r="CW4" s="659"/>
      <c r="CX4" s="659"/>
      <c r="CY4" s="659"/>
      <c r="CZ4" s="659"/>
      <c r="DA4" s="659"/>
      <c r="DB4" s="659"/>
      <c r="DC4" s="659"/>
      <c r="DD4" s="659"/>
      <c r="DE4" s="659"/>
      <c r="DF4" s="659"/>
      <c r="DG4" s="659"/>
      <c r="DH4" s="659"/>
      <c r="DI4" s="659"/>
      <c r="DJ4" s="659"/>
      <c r="DK4" s="659"/>
      <c r="DL4" s="659"/>
      <c r="DM4" s="659"/>
      <c r="DN4" s="659"/>
      <c r="DO4" s="659"/>
      <c r="DP4" s="659"/>
      <c r="DQ4" s="659"/>
      <c r="DR4" s="659"/>
      <c r="DS4" s="659"/>
      <c r="DT4" s="659"/>
      <c r="DU4" s="659"/>
      <c r="DV4" s="659"/>
      <c r="DW4" s="659"/>
      <c r="DX4" s="659"/>
      <c r="DY4" s="659"/>
      <c r="DZ4" s="659"/>
      <c r="EA4" s="659"/>
      <c r="EB4" s="659"/>
      <c r="EC4" s="659"/>
      <c r="ED4" s="659"/>
    </row>
    <row r="5" spans="1:134" ht="6" customHeight="1">
      <c r="A5" s="661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T5" s="661"/>
      <c r="AU5" s="661"/>
      <c r="AV5" s="661"/>
      <c r="AW5" s="661"/>
      <c r="AX5" s="661"/>
      <c r="AY5" s="661"/>
      <c r="AZ5" s="661"/>
      <c r="BA5" s="661"/>
      <c r="BB5" s="661"/>
      <c r="BC5" s="661"/>
      <c r="BD5" s="661"/>
      <c r="BE5" s="661"/>
      <c r="BF5" s="661"/>
      <c r="BG5" s="661"/>
      <c r="BH5" s="661"/>
      <c r="BI5" s="661"/>
      <c r="BJ5" s="661"/>
      <c r="BK5" s="661"/>
      <c r="BL5" s="661"/>
      <c r="BM5" s="661"/>
      <c r="BN5" s="661"/>
      <c r="BO5" s="661"/>
      <c r="BP5" s="661"/>
      <c r="BQ5" s="661"/>
      <c r="BR5" s="661"/>
      <c r="BS5" s="661"/>
      <c r="BT5" s="661"/>
      <c r="BU5" s="661"/>
      <c r="BV5" s="661"/>
      <c r="BW5" s="661"/>
      <c r="BX5" s="661"/>
      <c r="BY5" s="661"/>
      <c r="BZ5" s="661"/>
      <c r="CA5" s="661"/>
      <c r="CB5" s="661"/>
      <c r="CC5" s="661"/>
      <c r="CD5" s="661"/>
      <c r="CE5" s="661"/>
      <c r="CF5" s="661"/>
      <c r="CG5" s="661"/>
      <c r="CH5" s="661"/>
      <c r="CI5" s="661"/>
      <c r="CJ5" s="661"/>
      <c r="CK5" s="661"/>
      <c r="CL5" s="661"/>
      <c r="CM5" s="661"/>
      <c r="CN5" s="661"/>
      <c r="CO5" s="661"/>
      <c r="CP5" s="661"/>
      <c r="CQ5" s="661"/>
      <c r="CR5" s="661"/>
      <c r="CS5" s="661"/>
      <c r="CT5" s="661"/>
      <c r="CU5" s="661"/>
      <c r="CV5" s="661"/>
      <c r="CW5" s="661"/>
      <c r="CX5" s="661"/>
      <c r="CY5" s="661"/>
      <c r="CZ5" s="661"/>
      <c r="DA5" s="661"/>
      <c r="DB5" s="661"/>
      <c r="DC5" s="661"/>
      <c r="DD5" s="661"/>
      <c r="DE5" s="661"/>
      <c r="DF5" s="661"/>
      <c r="DG5" s="661"/>
      <c r="DH5" s="661"/>
      <c r="DI5" s="661"/>
      <c r="DJ5" s="661"/>
      <c r="DK5" s="661"/>
      <c r="DL5" s="661"/>
      <c r="DM5" s="661"/>
      <c r="DN5" s="661"/>
      <c r="DO5" s="661"/>
      <c r="DP5" s="661"/>
      <c r="DQ5" s="661"/>
      <c r="DR5" s="661"/>
      <c r="DS5" s="661"/>
      <c r="DT5" s="661"/>
      <c r="DU5" s="661"/>
      <c r="DV5" s="661"/>
      <c r="DW5" s="661"/>
      <c r="DX5" s="661"/>
      <c r="DY5" s="661"/>
      <c r="DZ5" s="661"/>
      <c r="EA5" s="661"/>
      <c r="EB5" s="661"/>
      <c r="EC5" s="661"/>
      <c r="ED5" s="661"/>
    </row>
    <row r="6" spans="1:134" ht="15.75">
      <c r="A6" s="1000" t="s">
        <v>535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000"/>
      <c r="AS6" s="1000"/>
      <c r="AT6" s="1000"/>
      <c r="AU6" s="1000"/>
      <c r="AV6" s="1000"/>
      <c r="AW6" s="1000"/>
      <c r="AX6" s="1000"/>
      <c r="AY6" s="1000"/>
      <c r="AZ6" s="1000"/>
      <c r="BA6" s="1000"/>
      <c r="BB6" s="1000"/>
      <c r="BC6" s="1000"/>
      <c r="BD6" s="1000"/>
      <c r="BE6" s="1000"/>
      <c r="BF6" s="1000"/>
      <c r="BG6" s="1000"/>
      <c r="BH6" s="1000"/>
      <c r="BI6" s="1000"/>
      <c r="BJ6" s="1000"/>
      <c r="BK6" s="1000"/>
      <c r="BL6" s="1000"/>
      <c r="BM6" s="663"/>
      <c r="BN6" s="663"/>
      <c r="BO6" s="663"/>
      <c r="BP6" s="663"/>
      <c r="BQ6" s="663"/>
      <c r="BR6" s="663"/>
      <c r="BS6" s="663"/>
      <c r="BT6" s="663"/>
      <c r="BU6" s="663"/>
      <c r="BV6" s="663"/>
      <c r="BW6" s="663"/>
      <c r="BX6" s="663"/>
      <c r="BY6" s="663"/>
      <c r="BZ6" s="663"/>
      <c r="CA6" s="663"/>
      <c r="CB6" s="663"/>
      <c r="CC6" s="663"/>
      <c r="CD6" s="663"/>
      <c r="CE6" s="663"/>
      <c r="CF6" s="663"/>
      <c r="CG6" s="663"/>
      <c r="CH6" s="663"/>
      <c r="CI6" s="663"/>
      <c r="CJ6" s="663"/>
      <c r="CK6" s="663"/>
      <c r="CL6" s="663"/>
      <c r="CM6" s="663"/>
      <c r="CN6" s="663"/>
      <c r="CO6" s="663"/>
      <c r="CP6" s="663"/>
      <c r="CQ6" s="663"/>
      <c r="CR6" s="663"/>
      <c r="CS6" s="663"/>
      <c r="CT6" s="663"/>
      <c r="CU6" s="663"/>
      <c r="CV6" s="663"/>
      <c r="CW6" s="663"/>
      <c r="CX6" s="662"/>
      <c r="CY6" s="662"/>
      <c r="CZ6" s="662"/>
      <c r="DA6" s="662"/>
      <c r="DB6" s="662"/>
      <c r="DC6" s="662"/>
      <c r="DD6" s="662"/>
      <c r="DE6" s="662"/>
      <c r="DF6" s="662"/>
      <c r="DG6" s="662"/>
      <c r="DH6" s="662"/>
      <c r="DI6" s="662"/>
      <c r="DJ6" s="662"/>
      <c r="DK6" s="662"/>
      <c r="DL6" s="663"/>
      <c r="DM6" s="663"/>
      <c r="DN6" s="663"/>
      <c r="DO6" s="663"/>
      <c r="DP6" s="663"/>
      <c r="DQ6" s="663"/>
      <c r="DR6" s="663"/>
      <c r="DS6" s="663"/>
      <c r="DT6" s="663"/>
      <c r="DU6" s="663"/>
      <c r="DV6" s="663"/>
      <c r="DW6" s="663"/>
      <c r="DX6" s="663"/>
      <c r="DY6" s="663"/>
      <c r="DZ6" s="663"/>
      <c r="EA6" s="663"/>
      <c r="EB6" s="663"/>
      <c r="EC6" s="663"/>
      <c r="ED6" s="663"/>
    </row>
    <row r="7" spans="1:134" ht="15.75">
      <c r="A7" s="1000" t="s">
        <v>536</v>
      </c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1000"/>
      <c r="AG7" s="1000"/>
      <c r="AH7" s="1000"/>
      <c r="AI7" s="1000"/>
      <c r="AJ7" s="1000"/>
      <c r="AK7" s="1000"/>
      <c r="AL7" s="1000"/>
      <c r="AM7" s="1000"/>
      <c r="AN7" s="1000"/>
      <c r="AO7" s="1000"/>
      <c r="AP7" s="1000"/>
      <c r="AQ7" s="1000"/>
      <c r="AR7" s="1000"/>
      <c r="AS7" s="1000"/>
      <c r="AT7" s="1000"/>
      <c r="AU7" s="1000"/>
      <c r="AV7" s="1000"/>
      <c r="AW7" s="1000"/>
      <c r="AX7" s="1000"/>
      <c r="AY7" s="1000"/>
      <c r="AZ7" s="1000"/>
      <c r="BA7" s="1000"/>
      <c r="BB7" s="1000"/>
      <c r="BC7" s="1000"/>
      <c r="BD7" s="1000"/>
      <c r="BE7" s="1000"/>
      <c r="BF7" s="1000"/>
      <c r="BG7" s="1000"/>
      <c r="BH7" s="1000"/>
      <c r="BI7" s="1000"/>
      <c r="BJ7" s="1000"/>
      <c r="BK7" s="1000"/>
      <c r="BL7" s="1000"/>
      <c r="BM7" s="663"/>
      <c r="BN7" s="663"/>
      <c r="BO7" s="663"/>
      <c r="BP7" s="663"/>
      <c r="BQ7" s="663"/>
      <c r="BR7" s="663"/>
      <c r="BS7" s="663"/>
      <c r="BT7" s="663"/>
      <c r="BU7" s="663"/>
      <c r="BV7" s="663"/>
      <c r="BW7" s="663"/>
      <c r="BX7" s="663"/>
      <c r="BY7" s="663"/>
      <c r="BZ7" s="663"/>
      <c r="CA7" s="663"/>
      <c r="CB7" s="663"/>
      <c r="CC7" s="663"/>
      <c r="CD7" s="663"/>
      <c r="CE7" s="663"/>
      <c r="CF7" s="663"/>
      <c r="CG7" s="663"/>
      <c r="CH7" s="663"/>
      <c r="CI7" s="663"/>
      <c r="CJ7" s="663"/>
      <c r="CK7" s="663"/>
      <c r="CL7" s="663"/>
      <c r="CM7" s="663"/>
      <c r="CN7" s="663"/>
      <c r="CO7" s="663"/>
      <c r="CP7" s="663"/>
      <c r="CQ7" s="663"/>
      <c r="CR7" s="663"/>
      <c r="CS7" s="663"/>
      <c r="CT7" s="663"/>
      <c r="CU7" s="663"/>
      <c r="CV7" s="663"/>
      <c r="CW7" s="663"/>
      <c r="CX7" s="662"/>
      <c r="CY7" s="662"/>
      <c r="CZ7" s="662"/>
      <c r="DA7" s="662"/>
      <c r="DB7" s="662"/>
      <c r="DC7" s="662"/>
      <c r="DD7" s="662"/>
      <c r="DE7" s="662"/>
      <c r="DF7" s="662"/>
      <c r="DG7" s="662"/>
      <c r="DH7" s="662"/>
      <c r="DI7" s="662"/>
      <c r="DJ7" s="662"/>
      <c r="DK7" s="662"/>
      <c r="DL7" s="663"/>
      <c r="DM7" s="663"/>
      <c r="DN7" s="663"/>
      <c r="DO7" s="663"/>
      <c r="DP7" s="663"/>
      <c r="DQ7" s="663"/>
      <c r="DR7" s="663"/>
      <c r="DS7" s="663"/>
      <c r="DT7" s="663"/>
      <c r="DU7" s="663"/>
      <c r="DV7" s="663"/>
      <c r="DW7" s="663"/>
      <c r="DX7" s="663"/>
      <c r="DY7" s="663"/>
      <c r="DZ7" s="663"/>
      <c r="EA7" s="663"/>
      <c r="EB7" s="663"/>
      <c r="EC7" s="663"/>
      <c r="ED7" s="663"/>
    </row>
    <row r="8" spans="1:134" ht="6" customHeight="1">
      <c r="A8" s="664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  <c r="CJ8" s="664"/>
      <c r="CK8" s="664"/>
      <c r="CL8" s="664"/>
      <c r="CM8" s="664"/>
      <c r="CN8" s="664"/>
      <c r="CO8" s="664"/>
      <c r="CP8" s="664"/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664"/>
      <c r="DN8" s="664"/>
      <c r="DO8" s="664"/>
      <c r="DP8" s="664"/>
      <c r="DQ8" s="664"/>
      <c r="DR8" s="664"/>
      <c r="DS8" s="664"/>
      <c r="DT8" s="664"/>
      <c r="DU8" s="664"/>
      <c r="DV8" s="664"/>
      <c r="DW8" s="664"/>
      <c r="DX8" s="664"/>
      <c r="DY8" s="664"/>
      <c r="DZ8" s="664"/>
      <c r="EA8" s="664"/>
      <c r="EB8" s="664"/>
      <c r="EC8" s="664"/>
      <c r="ED8" s="664"/>
    </row>
    <row r="9" spans="1:134" ht="13.5" customHeight="1">
      <c r="A9" s="664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1007" t="s">
        <v>357</v>
      </c>
      <c r="BD9" s="1007"/>
      <c r="BE9" s="1007"/>
      <c r="BF9" s="1007"/>
      <c r="BG9" s="1007"/>
      <c r="BH9" s="1007"/>
      <c r="BI9" s="1007"/>
      <c r="BJ9" s="1007"/>
      <c r="BK9" s="1007"/>
      <c r="BL9" s="1007"/>
      <c r="BM9" s="664"/>
      <c r="BN9" s="664"/>
      <c r="BO9" s="664"/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4"/>
      <c r="CA9" s="664"/>
      <c r="CB9" s="664"/>
      <c r="CC9" s="664"/>
      <c r="CD9" s="664"/>
      <c r="CE9" s="664"/>
      <c r="CF9" s="664"/>
      <c r="CG9" s="664"/>
      <c r="CH9" s="664"/>
      <c r="CI9" s="664"/>
      <c r="CJ9" s="664"/>
      <c r="CK9" s="664"/>
      <c r="CL9" s="664"/>
      <c r="CM9" s="664"/>
      <c r="CN9" s="664"/>
      <c r="CO9" s="664"/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64"/>
      <c r="DB9" s="664"/>
      <c r="DC9" s="664"/>
      <c r="DD9" s="664"/>
      <c r="DE9" s="664"/>
      <c r="DF9" s="664"/>
      <c r="DG9" s="664"/>
      <c r="DH9" s="664"/>
      <c r="DI9" s="664"/>
      <c r="DJ9" s="664"/>
      <c r="DK9" s="664"/>
      <c r="DL9" s="664"/>
      <c r="DM9" s="664"/>
      <c r="DN9" s="664"/>
      <c r="DO9" s="664"/>
      <c r="DP9" s="664"/>
      <c r="DQ9" s="664"/>
      <c r="DR9" s="664"/>
      <c r="DS9" s="664"/>
      <c r="DT9" s="664"/>
      <c r="DU9" s="664"/>
      <c r="DV9" s="664"/>
      <c r="DW9" s="664"/>
      <c r="DX9" s="664"/>
      <c r="DY9" s="664"/>
      <c r="DZ9" s="664"/>
      <c r="EA9" s="664"/>
      <c r="EB9" s="664"/>
      <c r="EC9" s="664"/>
      <c r="ED9" s="664"/>
    </row>
    <row r="10" spans="1:134" ht="15.75">
      <c r="A10" s="664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1007" t="s">
        <v>213</v>
      </c>
      <c r="AP10" s="1007"/>
      <c r="AQ10" s="1007"/>
      <c r="AR10" s="1007"/>
      <c r="AS10" s="1007"/>
      <c r="AT10" s="1007"/>
      <c r="AU10" s="1007"/>
      <c r="AV10" s="1007"/>
      <c r="AW10" s="1007"/>
      <c r="AX10" s="1007"/>
      <c r="AY10" s="1007"/>
      <c r="AZ10" s="1007"/>
      <c r="BA10" s="1007"/>
      <c r="BB10" s="1007"/>
      <c r="BC10" s="1007"/>
      <c r="BD10" s="1007"/>
      <c r="BE10" s="1007"/>
      <c r="BF10" s="1007"/>
      <c r="BG10" s="1007"/>
      <c r="BH10" s="1007"/>
      <c r="BI10" s="1007"/>
      <c r="BJ10" s="1007"/>
      <c r="BK10" s="1007"/>
      <c r="BL10" s="1007"/>
      <c r="BM10" s="664"/>
      <c r="BN10" s="664"/>
      <c r="BO10" s="664"/>
      <c r="BP10" s="664"/>
      <c r="BQ10" s="664"/>
      <c r="BR10" s="664"/>
      <c r="BS10" s="664"/>
      <c r="BT10" s="664"/>
      <c r="BU10" s="664"/>
      <c r="BV10" s="664"/>
      <c r="BW10" s="664"/>
      <c r="BX10" s="664"/>
      <c r="BY10" s="664"/>
      <c r="BZ10" s="664"/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664"/>
      <c r="CL10" s="664"/>
      <c r="CM10" s="664"/>
      <c r="CN10" s="664"/>
      <c r="CO10" s="664"/>
      <c r="CP10" s="664"/>
      <c r="CQ10" s="664"/>
      <c r="CR10" s="664"/>
      <c r="CS10" s="664"/>
      <c r="CT10" s="664"/>
      <c r="CU10" s="664"/>
      <c r="CV10" s="664"/>
      <c r="CW10" s="664"/>
      <c r="CX10" s="664"/>
      <c r="CY10" s="664"/>
      <c r="CZ10" s="664"/>
      <c r="DA10" s="664"/>
      <c r="DB10" s="664"/>
      <c r="DC10" s="664"/>
      <c r="DD10" s="664"/>
      <c r="DE10" s="664"/>
      <c r="DF10" s="664"/>
      <c r="DG10" s="664"/>
      <c r="DH10" s="664"/>
      <c r="DI10" s="664"/>
      <c r="DJ10" s="664"/>
      <c r="DK10" s="664"/>
      <c r="DL10" s="664"/>
      <c r="DM10" s="664"/>
      <c r="DN10" s="664"/>
      <c r="DO10" s="664"/>
      <c r="DP10" s="664"/>
      <c r="DQ10" s="664"/>
      <c r="DR10" s="664"/>
      <c r="DS10" s="664"/>
      <c r="DT10" s="664"/>
      <c r="DU10" s="664"/>
      <c r="DV10" s="664"/>
      <c r="DW10" s="664"/>
      <c r="DX10" s="664"/>
      <c r="DY10" s="664"/>
      <c r="DZ10" s="664"/>
      <c r="EA10" s="664"/>
      <c r="EB10" s="664"/>
      <c r="EC10" s="664"/>
      <c r="ED10" s="664"/>
    </row>
    <row r="11" spans="1:134" ht="15.75">
      <c r="A11" s="664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714"/>
      <c r="AP11" s="714"/>
      <c r="AQ11" s="714"/>
      <c r="AR11" s="714"/>
      <c r="AS11" s="714"/>
      <c r="AT11" s="1007" t="s">
        <v>358</v>
      </c>
      <c r="AU11" s="1007"/>
      <c r="AV11" s="1007"/>
      <c r="AW11" s="1007"/>
      <c r="AX11" s="1007"/>
      <c r="AY11" s="1007"/>
      <c r="AZ11" s="1007"/>
      <c r="BA11" s="1007"/>
      <c r="BB11" s="1007"/>
      <c r="BC11" s="1007"/>
      <c r="BD11" s="1007"/>
      <c r="BE11" s="1007"/>
      <c r="BF11" s="1007"/>
      <c r="BG11" s="1007"/>
      <c r="BH11" s="1007"/>
      <c r="BI11" s="1007"/>
      <c r="BJ11" s="1007"/>
      <c r="BK11" s="1007"/>
      <c r="BL11" s="1007"/>
      <c r="BM11" s="664"/>
      <c r="BN11" s="664"/>
      <c r="BO11" s="664"/>
      <c r="BP11" s="664"/>
      <c r="BQ11" s="664"/>
      <c r="BR11" s="664"/>
      <c r="BS11" s="664"/>
      <c r="BT11" s="664"/>
      <c r="BU11" s="664"/>
      <c r="BV11" s="664"/>
      <c r="BW11" s="664"/>
      <c r="BX11" s="664"/>
      <c r="BY11" s="664"/>
      <c r="BZ11" s="664"/>
      <c r="CA11" s="664"/>
      <c r="CB11" s="664"/>
      <c r="CC11" s="664"/>
      <c r="CD11" s="664"/>
      <c r="CE11" s="664"/>
      <c r="CF11" s="664"/>
      <c r="CG11" s="664"/>
      <c r="CH11" s="664"/>
      <c r="CI11" s="664"/>
      <c r="CJ11" s="664"/>
      <c r="CK11" s="664"/>
      <c r="CL11" s="664"/>
      <c r="CM11" s="664"/>
      <c r="CN11" s="664"/>
      <c r="CO11" s="664"/>
      <c r="CP11" s="664"/>
      <c r="CQ11" s="664"/>
      <c r="CR11" s="664"/>
      <c r="CS11" s="664"/>
      <c r="CT11" s="664"/>
      <c r="CU11" s="664"/>
      <c r="CV11" s="664"/>
      <c r="CW11" s="664"/>
      <c r="CX11" s="664"/>
      <c r="CY11" s="664"/>
      <c r="CZ11" s="664"/>
      <c r="DA11" s="664"/>
      <c r="DB11" s="664"/>
      <c r="DC11" s="664"/>
      <c r="DD11" s="664"/>
      <c r="DE11" s="664"/>
      <c r="DF11" s="664"/>
      <c r="DG11" s="664"/>
      <c r="DH11" s="664"/>
      <c r="DI11" s="664"/>
      <c r="DJ11" s="664"/>
      <c r="DK11" s="664"/>
      <c r="DL11" s="664"/>
      <c r="DM11" s="664"/>
      <c r="DN11" s="664"/>
      <c r="DO11" s="664"/>
      <c r="DP11" s="664"/>
      <c r="DQ11" s="664"/>
      <c r="DR11" s="664"/>
      <c r="DS11" s="664"/>
      <c r="DT11" s="664"/>
      <c r="DU11" s="664"/>
      <c r="DV11" s="664"/>
      <c r="DW11" s="664"/>
      <c r="DX11" s="664"/>
      <c r="DY11" s="664"/>
      <c r="DZ11" s="664"/>
      <c r="EA11" s="664"/>
      <c r="EB11" s="664"/>
      <c r="EC11" s="664"/>
      <c r="ED11" s="664"/>
    </row>
    <row r="12" spans="1:134" ht="21" customHeight="1">
      <c r="A12" s="665"/>
      <c r="B12" s="665"/>
      <c r="C12" s="665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716"/>
      <c r="AP12" s="716"/>
      <c r="AQ12" s="716"/>
      <c r="AR12" s="716"/>
      <c r="AS12" s="716"/>
      <c r="AT12" s="1007" t="s">
        <v>649</v>
      </c>
      <c r="AU12" s="1007"/>
      <c r="AV12" s="1007"/>
      <c r="AW12" s="1007"/>
      <c r="AX12" s="1007"/>
      <c r="AY12" s="1007"/>
      <c r="AZ12" s="1007"/>
      <c r="BA12" s="1007"/>
      <c r="BB12" s="1007"/>
      <c r="BC12" s="1007"/>
      <c r="BD12" s="1007"/>
      <c r="BE12" s="1007"/>
      <c r="BF12" s="1007"/>
      <c r="BG12" s="1007"/>
      <c r="BH12" s="1007"/>
      <c r="BI12" s="1007"/>
      <c r="BJ12" s="1007"/>
      <c r="BK12" s="1007"/>
      <c r="BL12" s="1007"/>
      <c r="BM12" s="665"/>
      <c r="BN12" s="665"/>
      <c r="BO12" s="665"/>
      <c r="BP12" s="665"/>
      <c r="BQ12" s="665"/>
      <c r="BR12" s="665"/>
      <c r="BS12" s="665"/>
      <c r="BT12" s="665"/>
      <c r="BU12" s="665"/>
      <c r="BV12" s="665"/>
      <c r="BW12" s="665"/>
      <c r="BX12" s="665"/>
      <c r="BY12" s="665"/>
      <c r="BZ12" s="665"/>
      <c r="CA12" s="665"/>
      <c r="CB12" s="665"/>
      <c r="CC12" s="665"/>
      <c r="CD12" s="665"/>
      <c r="CE12" s="665"/>
      <c r="CF12" s="665"/>
      <c r="CG12" s="665"/>
      <c r="CH12" s="665"/>
      <c r="CI12" s="665"/>
      <c r="CJ12" s="665"/>
      <c r="CK12" s="665"/>
      <c r="CL12" s="665"/>
      <c r="CM12" s="665"/>
      <c r="CN12" s="665"/>
      <c r="CO12" s="665"/>
      <c r="CP12" s="665"/>
      <c r="CQ12" s="665"/>
      <c r="CR12" s="665"/>
      <c r="CS12" s="665"/>
      <c r="CT12" s="665"/>
      <c r="CU12" s="665"/>
      <c r="CV12" s="665"/>
      <c r="CW12" s="665"/>
      <c r="CX12" s="665"/>
      <c r="CY12" s="665"/>
      <c r="CZ12" s="665"/>
      <c r="DA12" s="665"/>
      <c r="DB12" s="665"/>
      <c r="DC12" s="665"/>
      <c r="DD12" s="665"/>
      <c r="DE12" s="665"/>
      <c r="DF12" s="665"/>
      <c r="DG12" s="665"/>
      <c r="DH12" s="665"/>
      <c r="DI12" s="665"/>
      <c r="DJ12" s="665"/>
      <c r="DK12" s="665"/>
      <c r="DL12" s="665"/>
      <c r="DM12" s="665"/>
      <c r="DN12" s="665"/>
      <c r="DO12" s="665"/>
      <c r="DP12" s="665"/>
      <c r="DQ12" s="665"/>
      <c r="DR12" s="665"/>
      <c r="DS12" s="665"/>
      <c r="DT12" s="665"/>
      <c r="DU12" s="665"/>
      <c r="DV12" s="665"/>
      <c r="DW12" s="665"/>
      <c r="DX12" s="665"/>
      <c r="DY12" s="665"/>
      <c r="DZ12" s="665"/>
      <c r="EA12" s="665"/>
      <c r="EB12" s="665"/>
      <c r="EC12" s="665"/>
      <c r="ED12" s="665"/>
    </row>
    <row r="13" spans="1:134" ht="15.75">
      <c r="A13" s="664"/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664"/>
      <c r="AO13" s="714"/>
      <c r="AP13" s="714"/>
      <c r="AQ13" s="714"/>
      <c r="AR13" s="714"/>
      <c r="AS13" s="714"/>
      <c r="AT13" s="715" t="s">
        <v>537</v>
      </c>
      <c r="AU13" s="997"/>
      <c r="AV13" s="997"/>
      <c r="AW13" s="714" t="s">
        <v>538</v>
      </c>
      <c r="AX13" s="998"/>
      <c r="AY13" s="998"/>
      <c r="AZ13" s="998"/>
      <c r="BA13" s="998"/>
      <c r="BB13" s="998"/>
      <c r="BC13" s="998"/>
      <c r="BD13" s="998"/>
      <c r="BE13" s="998"/>
      <c r="BF13" s="999" t="s">
        <v>539</v>
      </c>
      <c r="BG13" s="999"/>
      <c r="BH13" s="997" t="s">
        <v>540</v>
      </c>
      <c r="BI13" s="997"/>
      <c r="BJ13" s="714" t="s">
        <v>541</v>
      </c>
      <c r="BK13" s="714"/>
      <c r="BL13" s="714"/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664"/>
      <c r="CL13" s="664"/>
      <c r="CM13" s="664"/>
      <c r="CN13" s="664"/>
      <c r="CO13" s="664"/>
      <c r="CP13" s="664"/>
      <c r="CQ13" s="664"/>
      <c r="CR13" s="664"/>
      <c r="CS13" s="664"/>
      <c r="CT13" s="664"/>
      <c r="CU13" s="664"/>
      <c r="CV13" s="664"/>
      <c r="CW13" s="664"/>
      <c r="CX13" s="664"/>
      <c r="CY13" s="664"/>
      <c r="CZ13" s="664"/>
      <c r="DA13" s="664"/>
      <c r="DB13" s="664"/>
      <c r="DC13" s="664"/>
      <c r="DD13" s="664"/>
      <c r="DE13" s="664"/>
      <c r="DF13" s="664"/>
      <c r="DG13" s="664"/>
      <c r="DH13" s="664"/>
      <c r="DI13" s="664"/>
      <c r="DJ13" s="664"/>
      <c r="DK13" s="664"/>
      <c r="DL13" s="664"/>
      <c r="DM13" s="664"/>
      <c r="DN13" s="664"/>
      <c r="DO13" s="664"/>
      <c r="DP13" s="664"/>
      <c r="DQ13" s="664"/>
      <c r="DR13" s="664"/>
      <c r="DS13" s="664"/>
      <c r="DT13" s="664"/>
      <c r="DU13" s="664"/>
      <c r="DV13" s="664"/>
      <c r="DW13" s="664"/>
      <c r="DX13" s="664"/>
      <c r="DY13" s="664"/>
      <c r="DZ13" s="664"/>
      <c r="EA13" s="664"/>
      <c r="EB13" s="664"/>
      <c r="EC13" s="664"/>
      <c r="ED13" s="664"/>
    </row>
    <row r="14" spans="1:134" ht="15.75">
      <c r="A14" s="664"/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4"/>
      <c r="AJ14" s="664"/>
      <c r="AK14" s="664"/>
      <c r="AL14" s="664"/>
      <c r="AM14" s="664"/>
      <c r="AN14" s="664"/>
      <c r="AO14" s="714"/>
      <c r="AP14" s="714"/>
      <c r="AQ14" s="714"/>
      <c r="AR14" s="714"/>
      <c r="AS14" s="714"/>
      <c r="AT14" s="715"/>
      <c r="AU14" s="718"/>
      <c r="AV14" s="718"/>
      <c r="AW14" s="714"/>
      <c r="AX14" s="719"/>
      <c r="AY14" s="719"/>
      <c r="AZ14" s="719"/>
      <c r="BA14" s="719"/>
      <c r="BB14" s="719"/>
      <c r="BC14" s="719"/>
      <c r="BD14" s="719"/>
      <c r="BE14" s="719"/>
      <c r="BF14" s="717"/>
      <c r="BG14" s="717"/>
      <c r="BH14" s="718"/>
      <c r="BI14" s="718"/>
      <c r="BJ14" s="714"/>
      <c r="BK14" s="714"/>
      <c r="BL14" s="715" t="s">
        <v>542</v>
      </c>
      <c r="BM14" s="664"/>
      <c r="BN14" s="664"/>
      <c r="BO14" s="664"/>
      <c r="BP14" s="664"/>
      <c r="BQ14" s="664"/>
      <c r="BR14" s="664"/>
      <c r="BS14" s="664"/>
      <c r="BT14" s="664"/>
      <c r="BU14" s="664"/>
      <c r="BV14" s="664"/>
      <c r="BW14" s="664"/>
      <c r="BX14" s="664"/>
      <c r="BY14" s="664"/>
      <c r="BZ14" s="664"/>
      <c r="CA14" s="664"/>
      <c r="CB14" s="664"/>
      <c r="CC14" s="664"/>
      <c r="CD14" s="664"/>
      <c r="CE14" s="664"/>
      <c r="CF14" s="664"/>
      <c r="CG14" s="664"/>
      <c r="CH14" s="664"/>
      <c r="CI14" s="664"/>
      <c r="CJ14" s="664"/>
      <c r="CK14" s="664"/>
      <c r="CL14" s="664"/>
      <c r="CM14" s="664"/>
      <c r="CN14" s="664"/>
      <c r="CO14" s="664"/>
      <c r="CP14" s="664"/>
      <c r="CQ14" s="664"/>
      <c r="CR14" s="664"/>
      <c r="CS14" s="664"/>
      <c r="CT14" s="664"/>
      <c r="CU14" s="664"/>
      <c r="CV14" s="664"/>
      <c r="CW14" s="664"/>
      <c r="CX14" s="664"/>
      <c r="CY14" s="664"/>
      <c r="CZ14" s="664"/>
      <c r="DA14" s="664"/>
      <c r="DB14" s="664"/>
      <c r="DC14" s="664"/>
      <c r="DD14" s="664"/>
      <c r="DE14" s="664"/>
      <c r="DF14" s="664"/>
      <c r="DG14" s="664"/>
      <c r="DH14" s="664"/>
      <c r="DI14" s="664"/>
      <c r="DJ14" s="664"/>
      <c r="DK14" s="664"/>
      <c r="DL14" s="664"/>
      <c r="DM14" s="664"/>
      <c r="DN14" s="664"/>
      <c r="DO14" s="664"/>
      <c r="DP14" s="664"/>
      <c r="DQ14" s="664"/>
      <c r="DR14" s="664"/>
      <c r="DS14" s="664"/>
      <c r="DT14" s="664"/>
      <c r="DU14" s="664"/>
      <c r="DV14" s="664"/>
      <c r="DW14" s="664"/>
      <c r="DX14" s="664"/>
      <c r="DY14" s="664"/>
      <c r="DZ14" s="664"/>
      <c r="EA14" s="664"/>
      <c r="EB14" s="664"/>
      <c r="EC14" s="664"/>
      <c r="ED14" s="664"/>
    </row>
    <row r="15" spans="1:134" ht="15.75">
      <c r="A15" s="1000" t="s">
        <v>543</v>
      </c>
      <c r="B15" s="1000"/>
      <c r="C15" s="1000"/>
      <c r="D15" s="1000"/>
      <c r="E15" s="1000"/>
      <c r="F15" s="1000"/>
      <c r="G15" s="1000"/>
      <c r="H15" s="1000"/>
      <c r="I15" s="1000"/>
      <c r="J15" s="1000"/>
      <c r="K15" s="1000"/>
      <c r="L15" s="1000"/>
      <c r="M15" s="1000"/>
      <c r="N15" s="1000"/>
      <c r="O15" s="1000"/>
      <c r="P15" s="1000"/>
      <c r="Q15" s="1000"/>
      <c r="R15" s="1000"/>
      <c r="S15" s="1000"/>
      <c r="T15" s="1000"/>
      <c r="U15" s="1000"/>
      <c r="V15" s="1000"/>
      <c r="W15" s="1000"/>
      <c r="X15" s="1000"/>
      <c r="Y15" s="1000"/>
      <c r="Z15" s="1000"/>
      <c r="AA15" s="1000"/>
      <c r="AB15" s="1000"/>
      <c r="AC15" s="1000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1000"/>
      <c r="AP15" s="1000"/>
      <c r="AQ15" s="1000"/>
      <c r="AR15" s="1000"/>
      <c r="AS15" s="1000"/>
      <c r="AT15" s="1000"/>
      <c r="AU15" s="1000"/>
      <c r="AV15" s="1000"/>
      <c r="AW15" s="1000"/>
      <c r="AX15" s="1000"/>
      <c r="AY15" s="1000"/>
      <c r="AZ15" s="1000"/>
      <c r="BA15" s="1000"/>
      <c r="BB15" s="1000"/>
      <c r="BC15" s="1000"/>
      <c r="BD15" s="1000"/>
      <c r="BE15" s="1000"/>
      <c r="BF15" s="1000"/>
      <c r="BG15" s="1000"/>
      <c r="BH15" s="1000"/>
      <c r="BI15" s="1000"/>
      <c r="BJ15" s="1000"/>
      <c r="BK15" s="1000"/>
      <c r="BL15" s="1000"/>
      <c r="BM15" s="664"/>
      <c r="BN15" s="664"/>
      <c r="BO15" s="664"/>
      <c r="BP15" s="664"/>
      <c r="BQ15" s="664"/>
      <c r="BR15" s="664"/>
      <c r="BS15" s="664"/>
      <c r="BT15" s="664"/>
      <c r="BU15" s="664"/>
      <c r="BV15" s="664"/>
      <c r="BW15" s="664"/>
      <c r="BX15" s="664"/>
      <c r="BY15" s="664"/>
      <c r="BZ15" s="664"/>
      <c r="CA15" s="664"/>
      <c r="CB15" s="664"/>
      <c r="CC15" s="664"/>
      <c r="CD15" s="664"/>
      <c r="CE15" s="664"/>
      <c r="CF15" s="664"/>
      <c r="CG15" s="664"/>
      <c r="CH15" s="664"/>
      <c r="CI15" s="664"/>
      <c r="CJ15" s="664"/>
      <c r="CK15" s="664"/>
      <c r="CL15" s="664"/>
      <c r="CM15" s="664"/>
      <c r="CN15" s="664"/>
      <c r="CO15" s="664"/>
      <c r="CP15" s="664"/>
      <c r="CQ15" s="664"/>
      <c r="CR15" s="664"/>
      <c r="CS15" s="664"/>
      <c r="CT15" s="664"/>
      <c r="CU15" s="664"/>
      <c r="CV15" s="664"/>
      <c r="CW15" s="664"/>
      <c r="CX15" s="664"/>
      <c r="CY15" s="664"/>
      <c r="CZ15" s="664"/>
      <c r="DA15" s="664"/>
      <c r="DB15" s="664"/>
      <c r="DC15" s="664"/>
      <c r="DD15" s="664"/>
      <c r="DE15" s="664"/>
      <c r="DF15" s="664"/>
      <c r="DG15" s="664"/>
      <c r="DH15" s="664"/>
      <c r="DI15" s="664"/>
      <c r="DJ15" s="664"/>
      <c r="DK15" s="664"/>
      <c r="DL15" s="664"/>
      <c r="DM15" s="664"/>
      <c r="DN15" s="664"/>
      <c r="DO15" s="664"/>
      <c r="DP15" s="664"/>
      <c r="DQ15" s="664"/>
      <c r="DR15" s="664"/>
      <c r="DS15" s="664"/>
      <c r="DT15" s="664"/>
      <c r="DU15" s="664"/>
      <c r="DV15" s="664"/>
      <c r="DW15" s="664"/>
      <c r="DX15" s="664"/>
      <c r="DY15" s="664"/>
      <c r="DZ15" s="664"/>
      <c r="EA15" s="664"/>
      <c r="EB15" s="664"/>
      <c r="EC15" s="664"/>
      <c r="ED15" s="664"/>
    </row>
    <row r="16" spans="1:134" ht="9" customHeight="1" thickBot="1">
      <c r="A16" s="664"/>
      <c r="B16" s="664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4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4"/>
      <c r="BG16" s="664"/>
      <c r="BH16" s="664"/>
      <c r="BI16" s="664"/>
      <c r="BJ16" s="664"/>
      <c r="BK16" s="664"/>
      <c r="BL16" s="664"/>
      <c r="BM16" s="664"/>
      <c r="BN16" s="664"/>
      <c r="BO16" s="664"/>
      <c r="BP16" s="664"/>
      <c r="BQ16" s="664"/>
      <c r="BR16" s="664"/>
      <c r="BS16" s="664"/>
      <c r="BT16" s="664"/>
      <c r="BU16" s="664"/>
      <c r="BV16" s="664"/>
      <c r="BW16" s="664"/>
      <c r="BX16" s="664"/>
      <c r="BY16" s="664"/>
      <c r="BZ16" s="664"/>
      <c r="CA16" s="664"/>
      <c r="CB16" s="664"/>
      <c r="CC16" s="664"/>
      <c r="CD16" s="664"/>
      <c r="CE16" s="664"/>
      <c r="CF16" s="664"/>
      <c r="CG16" s="664"/>
      <c r="CH16" s="664"/>
      <c r="CI16" s="664"/>
      <c r="CJ16" s="664"/>
      <c r="CK16" s="664"/>
      <c r="CL16" s="664"/>
      <c r="CM16" s="664"/>
      <c r="CN16" s="664"/>
      <c r="CO16" s="664"/>
      <c r="CP16" s="664"/>
      <c r="CQ16" s="664"/>
      <c r="CR16" s="664"/>
      <c r="CS16" s="664"/>
      <c r="CT16" s="664"/>
      <c r="CU16" s="664"/>
      <c r="CV16" s="664"/>
      <c r="CW16" s="664"/>
      <c r="CX16" s="664"/>
      <c r="CY16" s="664"/>
      <c r="CZ16" s="664"/>
      <c r="DA16" s="664"/>
      <c r="DB16" s="664"/>
      <c r="DC16" s="664"/>
      <c r="DD16" s="664"/>
      <c r="DE16" s="664"/>
      <c r="DF16" s="664"/>
      <c r="DG16" s="664"/>
      <c r="DH16" s="664"/>
      <c r="DI16" s="664"/>
      <c r="DJ16" s="664"/>
      <c r="DK16" s="664"/>
      <c r="DL16" s="664"/>
      <c r="DM16" s="664"/>
      <c r="DN16" s="664"/>
      <c r="DO16" s="664"/>
      <c r="DP16" s="664"/>
      <c r="DQ16" s="664"/>
      <c r="DR16" s="664"/>
      <c r="DS16" s="664"/>
      <c r="DT16" s="664"/>
      <c r="DU16" s="664"/>
      <c r="DV16" s="664"/>
      <c r="DW16" s="664"/>
      <c r="DX16" s="664"/>
      <c r="DY16" s="664"/>
      <c r="DZ16" s="664"/>
      <c r="EA16" s="664"/>
      <c r="EB16" s="664"/>
      <c r="EC16" s="664"/>
      <c r="ED16" s="664"/>
    </row>
    <row r="17" spans="1:134" ht="15.75">
      <c r="A17" s="1001" t="s">
        <v>82</v>
      </c>
      <c r="B17" s="1002"/>
      <c r="C17" s="1002"/>
      <c r="D17" s="1002" t="s">
        <v>95</v>
      </c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3"/>
      <c r="X17" s="1002" t="s">
        <v>544</v>
      </c>
      <c r="Y17" s="1002"/>
      <c r="Z17" s="1002"/>
      <c r="AA17" s="1002"/>
      <c r="AB17" s="1002"/>
      <c r="AC17" s="1002"/>
      <c r="AD17" s="1002"/>
      <c r="AE17" s="1002"/>
      <c r="AF17" s="1003" t="s">
        <v>545</v>
      </c>
      <c r="AG17" s="1004"/>
      <c r="AH17" s="1004"/>
      <c r="AI17" s="1004"/>
      <c r="AJ17" s="1004"/>
      <c r="AK17" s="1004"/>
      <c r="AL17" s="1004"/>
      <c r="AM17" s="1004"/>
      <c r="AN17" s="1004"/>
      <c r="AO17" s="1004"/>
      <c r="AP17" s="1004"/>
      <c r="AQ17" s="1004"/>
      <c r="AR17" s="1004"/>
      <c r="AS17" s="1004"/>
      <c r="AT17" s="1004"/>
      <c r="AU17" s="1004"/>
      <c r="AV17" s="1004"/>
      <c r="AW17" s="1004"/>
      <c r="AX17" s="1004"/>
      <c r="AY17" s="1004"/>
      <c r="AZ17" s="1004"/>
      <c r="BA17" s="1004"/>
      <c r="BB17" s="1004"/>
      <c r="BC17" s="1004"/>
      <c r="BD17" s="1005"/>
      <c r="BE17" s="1002" t="s">
        <v>546</v>
      </c>
      <c r="BF17" s="1002"/>
      <c r="BG17" s="1002"/>
      <c r="BH17" s="1002"/>
      <c r="BI17" s="1002"/>
      <c r="BJ17" s="1002"/>
      <c r="BK17" s="1002"/>
      <c r="BL17" s="1006"/>
      <c r="BM17" s="666"/>
      <c r="BN17" s="666"/>
      <c r="BO17" s="666"/>
      <c r="BP17" s="666"/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  <c r="DD17" s="666"/>
      <c r="DE17" s="666"/>
      <c r="DF17" s="666"/>
      <c r="DG17" s="666"/>
      <c r="DH17" s="666"/>
      <c r="DI17" s="666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6"/>
      <c r="DX17" s="666"/>
      <c r="DY17" s="666"/>
      <c r="DZ17" s="666"/>
      <c r="EA17" s="666"/>
      <c r="EB17" s="666"/>
      <c r="EC17" s="666"/>
      <c r="ED17" s="666"/>
    </row>
    <row r="18" spans="1:134" ht="15.75">
      <c r="A18" s="990"/>
      <c r="B18" s="989"/>
      <c r="C18" s="989"/>
      <c r="D18" s="989"/>
      <c r="E18" s="989"/>
      <c r="F18" s="989"/>
      <c r="G18" s="989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9"/>
      <c r="S18" s="989"/>
      <c r="T18" s="989"/>
      <c r="U18" s="989"/>
      <c r="V18" s="989"/>
      <c r="W18" s="982"/>
      <c r="X18" s="989" t="s">
        <v>547</v>
      </c>
      <c r="Y18" s="989"/>
      <c r="Z18" s="989"/>
      <c r="AA18" s="989"/>
      <c r="AB18" s="989"/>
      <c r="AC18" s="989"/>
      <c r="AD18" s="989"/>
      <c r="AE18" s="989"/>
      <c r="AF18" s="982" t="s">
        <v>548</v>
      </c>
      <c r="AG18" s="983"/>
      <c r="AH18" s="983"/>
      <c r="AI18" s="983"/>
      <c r="AJ18" s="983"/>
      <c r="AK18" s="983"/>
      <c r="AL18" s="983"/>
      <c r="AM18" s="983"/>
      <c r="AN18" s="983"/>
      <c r="AO18" s="983"/>
      <c r="AP18" s="983"/>
      <c r="AQ18" s="983"/>
      <c r="AR18" s="983"/>
      <c r="AS18" s="983"/>
      <c r="AT18" s="983"/>
      <c r="AU18" s="983"/>
      <c r="AV18" s="983"/>
      <c r="AW18" s="983"/>
      <c r="AX18" s="983"/>
      <c r="AY18" s="983"/>
      <c r="AZ18" s="983"/>
      <c r="BA18" s="983"/>
      <c r="BB18" s="983"/>
      <c r="BC18" s="983"/>
      <c r="BD18" s="991"/>
      <c r="BE18" s="989" t="s">
        <v>549</v>
      </c>
      <c r="BF18" s="989"/>
      <c r="BG18" s="989"/>
      <c r="BH18" s="989"/>
      <c r="BI18" s="989"/>
      <c r="BJ18" s="989"/>
      <c r="BK18" s="989"/>
      <c r="BL18" s="996"/>
      <c r="BM18" s="666"/>
      <c r="BN18" s="666"/>
      <c r="BO18" s="666"/>
      <c r="BP18" s="666"/>
      <c r="BQ18" s="666"/>
      <c r="BR18" s="666"/>
      <c r="BS18" s="666"/>
      <c r="BT18" s="666"/>
      <c r="BU18" s="666"/>
      <c r="BV18" s="666"/>
      <c r="BW18" s="666"/>
      <c r="BX18" s="666"/>
      <c r="BY18" s="666"/>
      <c r="BZ18" s="666"/>
      <c r="CA18" s="666"/>
      <c r="CB18" s="666"/>
      <c r="CC18" s="666"/>
      <c r="CD18" s="666"/>
      <c r="CE18" s="666"/>
      <c r="CF18" s="666"/>
      <c r="CG18" s="666"/>
      <c r="CH18" s="666"/>
      <c r="CI18" s="666"/>
      <c r="CJ18" s="666"/>
      <c r="CK18" s="666"/>
      <c r="CL18" s="666"/>
      <c r="CM18" s="666"/>
      <c r="CN18" s="666"/>
      <c r="CO18" s="666"/>
      <c r="CP18" s="666"/>
      <c r="CQ18" s="666"/>
      <c r="CR18" s="666"/>
      <c r="CS18" s="666"/>
      <c r="CT18" s="666"/>
      <c r="CU18" s="666"/>
      <c r="CV18" s="666"/>
      <c r="CW18" s="666"/>
      <c r="CX18" s="666"/>
      <c r="CY18" s="666"/>
      <c r="CZ18" s="666"/>
      <c r="DA18" s="666"/>
      <c r="DB18" s="666"/>
      <c r="DC18" s="666"/>
      <c r="DD18" s="666"/>
      <c r="DE18" s="666"/>
      <c r="DF18" s="666"/>
      <c r="DG18" s="666"/>
      <c r="DH18" s="666"/>
      <c r="DI18" s="666"/>
      <c r="DJ18" s="666"/>
      <c r="DK18" s="666"/>
      <c r="DL18" s="666"/>
      <c r="DM18" s="666"/>
      <c r="DN18" s="666"/>
      <c r="DO18" s="666"/>
      <c r="DP18" s="666"/>
      <c r="DQ18" s="666"/>
      <c r="DR18" s="666"/>
      <c r="DS18" s="666"/>
      <c r="DT18" s="666"/>
      <c r="DU18" s="666"/>
      <c r="DV18" s="666"/>
      <c r="DW18" s="666"/>
      <c r="DX18" s="666"/>
      <c r="DY18" s="666"/>
      <c r="DZ18" s="666"/>
      <c r="EA18" s="666"/>
      <c r="EB18" s="666"/>
      <c r="EC18" s="666"/>
      <c r="ED18" s="666"/>
    </row>
    <row r="19" spans="1:64" ht="15.75">
      <c r="A19" s="990"/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2"/>
      <c r="X19" s="989" t="s">
        <v>550</v>
      </c>
      <c r="Y19" s="989"/>
      <c r="Z19" s="989"/>
      <c r="AA19" s="989"/>
      <c r="AB19" s="989"/>
      <c r="AC19" s="989"/>
      <c r="AD19" s="989"/>
      <c r="AE19" s="989"/>
      <c r="AF19" s="993" t="s">
        <v>551</v>
      </c>
      <c r="AG19" s="994"/>
      <c r="AH19" s="994"/>
      <c r="AI19" s="994"/>
      <c r="AJ19" s="995"/>
      <c r="AK19" s="993" t="s">
        <v>552</v>
      </c>
      <c r="AL19" s="994"/>
      <c r="AM19" s="994"/>
      <c r="AN19" s="994"/>
      <c r="AO19" s="995"/>
      <c r="AP19" s="993" t="s">
        <v>553</v>
      </c>
      <c r="AQ19" s="994"/>
      <c r="AR19" s="994"/>
      <c r="AS19" s="994"/>
      <c r="AT19" s="995"/>
      <c r="AU19" s="993" t="s">
        <v>554</v>
      </c>
      <c r="AV19" s="994"/>
      <c r="AW19" s="994"/>
      <c r="AX19" s="994"/>
      <c r="AY19" s="995"/>
      <c r="AZ19" s="993" t="s">
        <v>555</v>
      </c>
      <c r="BA19" s="994"/>
      <c r="BB19" s="994"/>
      <c r="BC19" s="994"/>
      <c r="BD19" s="995"/>
      <c r="BE19" s="989" t="s">
        <v>556</v>
      </c>
      <c r="BF19" s="989"/>
      <c r="BG19" s="989"/>
      <c r="BH19" s="989"/>
      <c r="BI19" s="989"/>
      <c r="BJ19" s="989"/>
      <c r="BK19" s="989"/>
      <c r="BL19" s="996"/>
    </row>
    <row r="20" spans="1:64" ht="15.75">
      <c r="A20" s="990"/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989"/>
      <c r="V20" s="989"/>
      <c r="W20" s="982"/>
      <c r="X20" s="982" t="s">
        <v>557</v>
      </c>
      <c r="Y20" s="983"/>
      <c r="Z20" s="983"/>
      <c r="AA20" s="983"/>
      <c r="AB20" s="983"/>
      <c r="AC20" s="983"/>
      <c r="AD20" s="983"/>
      <c r="AE20" s="991"/>
      <c r="AF20" s="992" t="s">
        <v>558</v>
      </c>
      <c r="AG20" s="992"/>
      <c r="AH20" s="992"/>
      <c r="AI20" s="992"/>
      <c r="AJ20" s="992"/>
      <c r="AK20" s="992"/>
      <c r="AL20" s="992"/>
      <c r="AM20" s="992"/>
      <c r="AN20" s="992"/>
      <c r="AO20" s="992"/>
      <c r="AP20" s="992"/>
      <c r="AQ20" s="992"/>
      <c r="AR20" s="992"/>
      <c r="AS20" s="992"/>
      <c r="AT20" s="992"/>
      <c r="AU20" s="992"/>
      <c r="AV20" s="992"/>
      <c r="AW20" s="992"/>
      <c r="AX20" s="992"/>
      <c r="AY20" s="992"/>
      <c r="AZ20" s="992"/>
      <c r="BA20" s="992"/>
      <c r="BB20" s="992"/>
      <c r="BC20" s="992"/>
      <c r="BD20" s="992"/>
      <c r="BE20" s="982" t="s">
        <v>559</v>
      </c>
      <c r="BF20" s="983"/>
      <c r="BG20" s="983"/>
      <c r="BH20" s="983"/>
      <c r="BI20" s="983"/>
      <c r="BJ20" s="983"/>
      <c r="BK20" s="983"/>
      <c r="BL20" s="984"/>
    </row>
    <row r="21" spans="1:64" ht="15.75">
      <c r="A21" s="990"/>
      <c r="B21" s="989"/>
      <c r="C21" s="989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89"/>
      <c r="O21" s="989"/>
      <c r="P21" s="989"/>
      <c r="Q21" s="989"/>
      <c r="R21" s="989"/>
      <c r="S21" s="989"/>
      <c r="T21" s="989"/>
      <c r="U21" s="989"/>
      <c r="V21" s="989"/>
      <c r="W21" s="982"/>
      <c r="X21" s="982"/>
      <c r="Y21" s="983"/>
      <c r="Z21" s="983"/>
      <c r="AA21" s="983"/>
      <c r="AB21" s="983"/>
      <c r="AC21" s="983"/>
      <c r="AD21" s="983"/>
      <c r="AE21" s="991"/>
      <c r="AF21" s="991" t="s">
        <v>560</v>
      </c>
      <c r="AG21" s="989"/>
      <c r="AH21" s="989"/>
      <c r="AI21" s="989"/>
      <c r="AJ21" s="989"/>
      <c r="AK21" s="991" t="s">
        <v>376</v>
      </c>
      <c r="AL21" s="989"/>
      <c r="AM21" s="989"/>
      <c r="AN21" s="989"/>
      <c r="AO21" s="989"/>
      <c r="AP21" s="989" t="s">
        <v>376</v>
      </c>
      <c r="AQ21" s="989"/>
      <c r="AR21" s="989"/>
      <c r="AS21" s="989"/>
      <c r="AT21" s="989"/>
      <c r="AU21" s="989" t="s">
        <v>376</v>
      </c>
      <c r="AV21" s="989"/>
      <c r="AW21" s="989"/>
      <c r="AX21" s="989"/>
      <c r="AY21" s="989"/>
      <c r="AZ21" s="989" t="s">
        <v>376</v>
      </c>
      <c r="BA21" s="989"/>
      <c r="BB21" s="989"/>
      <c r="BC21" s="989"/>
      <c r="BD21" s="989"/>
      <c r="BE21" s="982" t="s">
        <v>561</v>
      </c>
      <c r="BF21" s="983"/>
      <c r="BG21" s="983"/>
      <c r="BH21" s="983"/>
      <c r="BI21" s="983"/>
      <c r="BJ21" s="983"/>
      <c r="BK21" s="983"/>
      <c r="BL21" s="984"/>
    </row>
    <row r="22" spans="1:64" ht="15.75">
      <c r="A22" s="990"/>
      <c r="B22" s="989"/>
      <c r="C22" s="989"/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89"/>
      <c r="W22" s="982"/>
      <c r="X22" s="982"/>
      <c r="Y22" s="983"/>
      <c r="Z22" s="983"/>
      <c r="AA22" s="983"/>
      <c r="AB22" s="983"/>
      <c r="AC22" s="983"/>
      <c r="AD22" s="983"/>
      <c r="AE22" s="991"/>
      <c r="AF22" s="991"/>
      <c r="AG22" s="989"/>
      <c r="AH22" s="989"/>
      <c r="AI22" s="989"/>
      <c r="AJ22" s="989"/>
      <c r="AK22" s="991"/>
      <c r="AL22" s="989"/>
      <c r="AM22" s="989"/>
      <c r="AN22" s="989"/>
      <c r="AO22" s="989"/>
      <c r="AP22" s="989"/>
      <c r="AQ22" s="989"/>
      <c r="AR22" s="989"/>
      <c r="AS22" s="989"/>
      <c r="AT22" s="989"/>
      <c r="AU22" s="989"/>
      <c r="AV22" s="989"/>
      <c r="AW22" s="989"/>
      <c r="AX22" s="989"/>
      <c r="AY22" s="989"/>
      <c r="AZ22" s="989"/>
      <c r="BA22" s="989"/>
      <c r="BB22" s="989"/>
      <c r="BC22" s="989"/>
      <c r="BD22" s="989"/>
      <c r="BE22" s="982" t="s">
        <v>562</v>
      </c>
      <c r="BF22" s="983"/>
      <c r="BG22" s="983"/>
      <c r="BH22" s="983"/>
      <c r="BI22" s="983"/>
      <c r="BJ22" s="983"/>
      <c r="BK22" s="983"/>
      <c r="BL22" s="984"/>
    </row>
    <row r="23" spans="1:64" ht="15.75">
      <c r="A23" s="942"/>
      <c r="B23" s="943"/>
      <c r="C23" s="943"/>
      <c r="D23" s="985" t="s">
        <v>563</v>
      </c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5"/>
      <c r="X23" s="986">
        <f>X24+X65+X81+X83</f>
        <v>65.1033158134</v>
      </c>
      <c r="Y23" s="987"/>
      <c r="Z23" s="987"/>
      <c r="AA23" s="987"/>
      <c r="AB23" s="987"/>
      <c r="AC23" s="987"/>
      <c r="AD23" s="987"/>
      <c r="AE23" s="987"/>
      <c r="AF23" s="986">
        <f>AF24+AF65+AF81+AF83</f>
        <v>22.7978539216</v>
      </c>
      <c r="AG23" s="987"/>
      <c r="AH23" s="987"/>
      <c r="AI23" s="987"/>
      <c r="AJ23" s="987"/>
      <c r="AK23" s="986">
        <f>AK24+AK65+AK81+AK83</f>
        <v>0.27217554</v>
      </c>
      <c r="AL23" s="987"/>
      <c r="AM23" s="987"/>
      <c r="AN23" s="987"/>
      <c r="AO23" s="987"/>
      <c r="AP23" s="986">
        <f>AP24+AP65+AP81+AP83</f>
        <v>0.27217554</v>
      </c>
      <c r="AQ23" s="987"/>
      <c r="AR23" s="987"/>
      <c r="AS23" s="987"/>
      <c r="AT23" s="987"/>
      <c r="AU23" s="986">
        <f>AU24+AU65+AU81+AU83</f>
        <v>0.7219954216</v>
      </c>
      <c r="AV23" s="987"/>
      <c r="AW23" s="987"/>
      <c r="AX23" s="987"/>
      <c r="AY23" s="987"/>
      <c r="AZ23" s="986">
        <f>AZ24+AZ65+AZ81+AZ83</f>
        <v>21.53150742</v>
      </c>
      <c r="BA23" s="987"/>
      <c r="BB23" s="987"/>
      <c r="BC23" s="987"/>
      <c r="BD23" s="987"/>
      <c r="BE23" s="986">
        <f>BE24+BE65+BE81+BE83</f>
        <v>42.3054618918</v>
      </c>
      <c r="BF23" s="987"/>
      <c r="BG23" s="987"/>
      <c r="BH23" s="987"/>
      <c r="BI23" s="987"/>
      <c r="BJ23" s="987"/>
      <c r="BK23" s="987"/>
      <c r="BL23" s="988"/>
    </row>
    <row r="24" spans="1:64" ht="14.25" customHeight="1">
      <c r="A24" s="975" t="s">
        <v>72</v>
      </c>
      <c r="B24" s="976"/>
      <c r="C24" s="977"/>
      <c r="D24" s="981" t="s">
        <v>564</v>
      </c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1"/>
      <c r="U24" s="981"/>
      <c r="V24" s="981"/>
      <c r="W24" s="981"/>
      <c r="X24" s="966">
        <f>X29+X32+X47+X49</f>
        <v>51.0483158134</v>
      </c>
      <c r="Y24" s="967"/>
      <c r="Z24" s="967"/>
      <c r="AA24" s="967"/>
      <c r="AB24" s="967"/>
      <c r="AC24" s="967"/>
      <c r="AD24" s="967"/>
      <c r="AE24" s="968"/>
      <c r="AF24" s="966">
        <f>AF29+AF32+AF47+AF49</f>
        <v>19.94105804</v>
      </c>
      <c r="AG24" s="967"/>
      <c r="AH24" s="967"/>
      <c r="AI24" s="967"/>
      <c r="AJ24" s="968"/>
      <c r="AK24" s="966">
        <f>AK29+AK32+AK47+AK49</f>
        <v>0.27217554</v>
      </c>
      <c r="AL24" s="967"/>
      <c r="AM24" s="967"/>
      <c r="AN24" s="967"/>
      <c r="AO24" s="968"/>
      <c r="AP24" s="966">
        <f>AP29+AP32+AP47+AP49</f>
        <v>0.27217554</v>
      </c>
      <c r="AQ24" s="967"/>
      <c r="AR24" s="967"/>
      <c r="AS24" s="967"/>
      <c r="AT24" s="968"/>
      <c r="AU24" s="966">
        <f>AU29+AU32+AU47+AU49</f>
        <v>0.32903954</v>
      </c>
      <c r="AV24" s="967"/>
      <c r="AW24" s="967"/>
      <c r="AX24" s="967"/>
      <c r="AY24" s="968"/>
      <c r="AZ24" s="966">
        <f>AZ29+AZ32+AZ47+AZ49</f>
        <v>19.06766742</v>
      </c>
      <c r="BA24" s="967"/>
      <c r="BB24" s="967"/>
      <c r="BC24" s="967"/>
      <c r="BD24" s="968"/>
      <c r="BE24" s="966">
        <f>BE29+BE32+BE47+BE49</f>
        <v>31.107257773399997</v>
      </c>
      <c r="BF24" s="967"/>
      <c r="BG24" s="967"/>
      <c r="BH24" s="967"/>
      <c r="BI24" s="967"/>
      <c r="BJ24" s="967"/>
      <c r="BK24" s="967"/>
      <c r="BL24" s="972"/>
    </row>
    <row r="25" spans="1:64" ht="13.5" customHeight="1">
      <c r="A25" s="978"/>
      <c r="B25" s="979"/>
      <c r="C25" s="980"/>
      <c r="D25" s="974" t="s">
        <v>565</v>
      </c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969"/>
      <c r="Y25" s="970"/>
      <c r="Z25" s="970"/>
      <c r="AA25" s="970"/>
      <c r="AB25" s="970"/>
      <c r="AC25" s="970"/>
      <c r="AD25" s="970"/>
      <c r="AE25" s="971"/>
      <c r="AF25" s="969"/>
      <c r="AG25" s="970"/>
      <c r="AH25" s="970"/>
      <c r="AI25" s="970"/>
      <c r="AJ25" s="971"/>
      <c r="AK25" s="969"/>
      <c r="AL25" s="970"/>
      <c r="AM25" s="970"/>
      <c r="AN25" s="970"/>
      <c r="AO25" s="971"/>
      <c r="AP25" s="969"/>
      <c r="AQ25" s="970"/>
      <c r="AR25" s="970"/>
      <c r="AS25" s="970"/>
      <c r="AT25" s="971"/>
      <c r="AU25" s="969"/>
      <c r="AV25" s="970"/>
      <c r="AW25" s="970"/>
      <c r="AX25" s="970"/>
      <c r="AY25" s="971"/>
      <c r="AZ25" s="969"/>
      <c r="BA25" s="970"/>
      <c r="BB25" s="970"/>
      <c r="BC25" s="970"/>
      <c r="BD25" s="971"/>
      <c r="BE25" s="969"/>
      <c r="BF25" s="970"/>
      <c r="BG25" s="970"/>
      <c r="BH25" s="970"/>
      <c r="BI25" s="970"/>
      <c r="BJ25" s="970"/>
      <c r="BK25" s="970"/>
      <c r="BL25" s="973"/>
    </row>
    <row r="26" spans="1:64" ht="14.25" customHeight="1">
      <c r="A26" s="860" t="s">
        <v>73</v>
      </c>
      <c r="B26" s="861"/>
      <c r="C26" s="862"/>
      <c r="D26" s="866" t="s">
        <v>566</v>
      </c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6"/>
      <c r="T26" s="866"/>
      <c r="U26" s="866"/>
      <c r="V26" s="866"/>
      <c r="W26" s="866"/>
      <c r="X26" s="850"/>
      <c r="Y26" s="851"/>
      <c r="Z26" s="851"/>
      <c r="AA26" s="851"/>
      <c r="AB26" s="851"/>
      <c r="AC26" s="851"/>
      <c r="AD26" s="851"/>
      <c r="AE26" s="852"/>
      <c r="AF26" s="850"/>
      <c r="AG26" s="851"/>
      <c r="AH26" s="851"/>
      <c r="AI26" s="851"/>
      <c r="AJ26" s="852"/>
      <c r="AK26" s="850"/>
      <c r="AL26" s="851"/>
      <c r="AM26" s="851"/>
      <c r="AN26" s="851"/>
      <c r="AO26" s="852"/>
      <c r="AP26" s="850"/>
      <c r="AQ26" s="851"/>
      <c r="AR26" s="851"/>
      <c r="AS26" s="851"/>
      <c r="AT26" s="852"/>
      <c r="AU26" s="850"/>
      <c r="AV26" s="851"/>
      <c r="AW26" s="851"/>
      <c r="AX26" s="851"/>
      <c r="AY26" s="852"/>
      <c r="AZ26" s="850"/>
      <c r="BA26" s="851"/>
      <c r="BB26" s="851"/>
      <c r="BC26" s="851"/>
      <c r="BD26" s="852"/>
      <c r="BE26" s="850"/>
      <c r="BF26" s="851"/>
      <c r="BG26" s="851"/>
      <c r="BH26" s="851"/>
      <c r="BI26" s="851"/>
      <c r="BJ26" s="851"/>
      <c r="BK26" s="851"/>
      <c r="BL26" s="856"/>
    </row>
    <row r="27" spans="1:64" ht="13.5" customHeight="1">
      <c r="A27" s="863"/>
      <c r="B27" s="864"/>
      <c r="C27" s="865"/>
      <c r="D27" s="867" t="s">
        <v>567</v>
      </c>
      <c r="E27" s="867"/>
      <c r="F27" s="867"/>
      <c r="G27" s="867"/>
      <c r="H27" s="867"/>
      <c r="I27" s="867"/>
      <c r="J27" s="867"/>
      <c r="K27" s="867"/>
      <c r="L27" s="867"/>
      <c r="M27" s="867"/>
      <c r="N27" s="867"/>
      <c r="O27" s="867"/>
      <c r="P27" s="867"/>
      <c r="Q27" s="867"/>
      <c r="R27" s="867"/>
      <c r="S27" s="867"/>
      <c r="T27" s="867"/>
      <c r="U27" s="867"/>
      <c r="V27" s="867"/>
      <c r="W27" s="867"/>
      <c r="X27" s="853"/>
      <c r="Y27" s="854"/>
      <c r="Z27" s="854"/>
      <c r="AA27" s="854"/>
      <c r="AB27" s="854"/>
      <c r="AC27" s="854"/>
      <c r="AD27" s="854"/>
      <c r="AE27" s="855"/>
      <c r="AF27" s="853"/>
      <c r="AG27" s="854"/>
      <c r="AH27" s="854"/>
      <c r="AI27" s="854"/>
      <c r="AJ27" s="855"/>
      <c r="AK27" s="853"/>
      <c r="AL27" s="854"/>
      <c r="AM27" s="854"/>
      <c r="AN27" s="854"/>
      <c r="AO27" s="855"/>
      <c r="AP27" s="853"/>
      <c r="AQ27" s="854"/>
      <c r="AR27" s="854"/>
      <c r="AS27" s="854"/>
      <c r="AT27" s="855"/>
      <c r="AU27" s="853"/>
      <c r="AV27" s="854"/>
      <c r="AW27" s="854"/>
      <c r="AX27" s="854"/>
      <c r="AY27" s="855"/>
      <c r="AZ27" s="853"/>
      <c r="BA27" s="854"/>
      <c r="BB27" s="854"/>
      <c r="BC27" s="854"/>
      <c r="BD27" s="855"/>
      <c r="BE27" s="853"/>
      <c r="BF27" s="854"/>
      <c r="BG27" s="854"/>
      <c r="BH27" s="854"/>
      <c r="BI27" s="854"/>
      <c r="BJ27" s="854"/>
      <c r="BK27" s="854"/>
      <c r="BL27" s="857"/>
    </row>
    <row r="28" spans="1:64" ht="15.75">
      <c r="A28" s="883"/>
      <c r="B28" s="884"/>
      <c r="C28" s="884"/>
      <c r="D28" s="929" t="s">
        <v>387</v>
      </c>
      <c r="E28" s="929"/>
      <c r="F28" s="929"/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18"/>
      <c r="Y28" s="918"/>
      <c r="Z28" s="918"/>
      <c r="AA28" s="918"/>
      <c r="AB28" s="918"/>
      <c r="AC28" s="918"/>
      <c r="AD28" s="918"/>
      <c r="AE28" s="918"/>
      <c r="AF28" s="918"/>
      <c r="AG28" s="918"/>
      <c r="AH28" s="918"/>
      <c r="AI28" s="918"/>
      <c r="AJ28" s="918"/>
      <c r="AK28" s="918"/>
      <c r="AL28" s="918"/>
      <c r="AM28" s="918"/>
      <c r="AN28" s="918"/>
      <c r="AO28" s="918"/>
      <c r="AP28" s="918"/>
      <c r="AQ28" s="918"/>
      <c r="AR28" s="918"/>
      <c r="AS28" s="918"/>
      <c r="AT28" s="918"/>
      <c r="AU28" s="918"/>
      <c r="AV28" s="918"/>
      <c r="AW28" s="918"/>
      <c r="AX28" s="918"/>
      <c r="AY28" s="918"/>
      <c r="AZ28" s="918"/>
      <c r="BA28" s="918"/>
      <c r="BB28" s="918"/>
      <c r="BC28" s="918"/>
      <c r="BD28" s="918"/>
      <c r="BE28" s="918"/>
      <c r="BF28" s="918"/>
      <c r="BG28" s="918"/>
      <c r="BH28" s="918"/>
      <c r="BI28" s="918"/>
      <c r="BJ28" s="918"/>
      <c r="BK28" s="918"/>
      <c r="BL28" s="927"/>
    </row>
    <row r="29" spans="1:64" ht="15" customHeight="1">
      <c r="A29" s="924" t="s">
        <v>74</v>
      </c>
      <c r="B29" s="925"/>
      <c r="C29" s="925"/>
      <c r="D29" s="926" t="s">
        <v>568</v>
      </c>
      <c r="E29" s="912"/>
      <c r="F29" s="912"/>
      <c r="G29" s="912"/>
      <c r="H29" s="912"/>
      <c r="I29" s="912"/>
      <c r="J29" s="912"/>
      <c r="K29" s="912"/>
      <c r="L29" s="912"/>
      <c r="M29" s="912"/>
      <c r="N29" s="912"/>
      <c r="O29" s="912"/>
      <c r="P29" s="912"/>
      <c r="Q29" s="912"/>
      <c r="R29" s="912"/>
      <c r="S29" s="912"/>
      <c r="T29" s="912"/>
      <c r="U29" s="912"/>
      <c r="V29" s="912"/>
      <c r="W29" s="913"/>
      <c r="X29" s="919">
        <f>SUM(X30:AE31)</f>
        <v>6.7669999999999995</v>
      </c>
      <c r="Y29" s="919"/>
      <c r="Z29" s="919"/>
      <c r="AA29" s="919"/>
      <c r="AB29" s="919"/>
      <c r="AC29" s="919"/>
      <c r="AD29" s="919"/>
      <c r="AE29" s="919"/>
      <c r="AF29" s="919">
        <f>SUM(AF30:AJ31)</f>
        <v>7.269030000000001</v>
      </c>
      <c r="AG29" s="920"/>
      <c r="AH29" s="920"/>
      <c r="AI29" s="920"/>
      <c r="AJ29" s="920"/>
      <c r="AK29" s="919">
        <f>SUM(AK30:AO31)</f>
        <v>0</v>
      </c>
      <c r="AL29" s="920"/>
      <c r="AM29" s="920"/>
      <c r="AN29" s="920"/>
      <c r="AO29" s="920"/>
      <c r="AP29" s="919">
        <f>SUM(AP30:AT31)</f>
        <v>0</v>
      </c>
      <c r="AQ29" s="920"/>
      <c r="AR29" s="920"/>
      <c r="AS29" s="920"/>
      <c r="AT29" s="920"/>
      <c r="AU29" s="919">
        <f>SUM(AU30:AY31)</f>
        <v>0.056864</v>
      </c>
      <c r="AV29" s="920"/>
      <c r="AW29" s="920"/>
      <c r="AX29" s="920"/>
      <c r="AY29" s="920"/>
      <c r="AZ29" s="919">
        <f>SUM(AZ30:BD31)</f>
        <v>7.212166</v>
      </c>
      <c r="BA29" s="920"/>
      <c r="BB29" s="920"/>
      <c r="BC29" s="920"/>
      <c r="BD29" s="920"/>
      <c r="BE29" s="919">
        <f>SUM(BE30:BL31)</f>
        <v>-0.5020300000000004</v>
      </c>
      <c r="BF29" s="920"/>
      <c r="BG29" s="920"/>
      <c r="BH29" s="920"/>
      <c r="BI29" s="920"/>
      <c r="BJ29" s="920"/>
      <c r="BK29" s="920"/>
      <c r="BL29" s="921"/>
    </row>
    <row r="30" spans="1:64" ht="36.75" customHeight="1">
      <c r="A30" s="900" t="s">
        <v>186</v>
      </c>
      <c r="B30" s="901"/>
      <c r="C30" s="902"/>
      <c r="D30" s="885" t="s">
        <v>569</v>
      </c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  <c r="V30" s="886"/>
      <c r="W30" s="887"/>
      <c r="X30" s="871">
        <v>1.701</v>
      </c>
      <c r="Y30" s="888"/>
      <c r="Z30" s="888"/>
      <c r="AA30" s="888"/>
      <c r="AB30" s="888"/>
      <c r="AC30" s="888"/>
      <c r="AD30" s="888"/>
      <c r="AE30" s="889"/>
      <c r="AF30" s="871">
        <f>SUM(AK30:BD30)</f>
        <v>2.653</v>
      </c>
      <c r="AG30" s="888"/>
      <c r="AH30" s="888"/>
      <c r="AI30" s="888"/>
      <c r="AJ30" s="889"/>
      <c r="AK30" s="871">
        <v>0</v>
      </c>
      <c r="AL30" s="888"/>
      <c r="AM30" s="888"/>
      <c r="AN30" s="888"/>
      <c r="AO30" s="889"/>
      <c r="AP30" s="871">
        <v>0</v>
      </c>
      <c r="AQ30" s="888"/>
      <c r="AR30" s="888"/>
      <c r="AS30" s="888"/>
      <c r="AT30" s="889"/>
      <c r="AU30" s="871">
        <v>0</v>
      </c>
      <c r="AV30" s="888"/>
      <c r="AW30" s="888"/>
      <c r="AX30" s="888"/>
      <c r="AY30" s="889"/>
      <c r="AZ30" s="871">
        <v>2.653</v>
      </c>
      <c r="BA30" s="888"/>
      <c r="BB30" s="888"/>
      <c r="BC30" s="888"/>
      <c r="BD30" s="889"/>
      <c r="BE30" s="871">
        <f>X30-AF30</f>
        <v>-0.952</v>
      </c>
      <c r="BF30" s="872"/>
      <c r="BG30" s="872"/>
      <c r="BH30" s="872"/>
      <c r="BI30" s="872"/>
      <c r="BJ30" s="872"/>
      <c r="BK30" s="872"/>
      <c r="BL30" s="873"/>
    </row>
    <row r="31" spans="1:64" ht="27.75" customHeight="1">
      <c r="A31" s="883" t="s">
        <v>187</v>
      </c>
      <c r="B31" s="884"/>
      <c r="C31" s="884"/>
      <c r="D31" s="885" t="s">
        <v>570</v>
      </c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7"/>
      <c r="X31" s="910">
        <v>5.066</v>
      </c>
      <c r="Y31" s="910"/>
      <c r="Z31" s="910"/>
      <c r="AA31" s="910"/>
      <c r="AB31" s="910"/>
      <c r="AC31" s="910"/>
      <c r="AD31" s="910"/>
      <c r="AE31" s="910"/>
      <c r="AF31" s="871">
        <f>SUM(AK31:BD31)</f>
        <v>4.61603</v>
      </c>
      <c r="AG31" s="888"/>
      <c r="AH31" s="888"/>
      <c r="AI31" s="888"/>
      <c r="AJ31" s="889"/>
      <c r="AK31" s="910">
        <v>0</v>
      </c>
      <c r="AL31" s="910"/>
      <c r="AM31" s="910"/>
      <c r="AN31" s="910"/>
      <c r="AO31" s="910"/>
      <c r="AP31" s="910">
        <v>0</v>
      </c>
      <c r="AQ31" s="910"/>
      <c r="AR31" s="910"/>
      <c r="AS31" s="910"/>
      <c r="AT31" s="910"/>
      <c r="AU31" s="910">
        <v>0.056864</v>
      </c>
      <c r="AV31" s="910"/>
      <c r="AW31" s="910"/>
      <c r="AX31" s="910"/>
      <c r="AY31" s="910"/>
      <c r="AZ31" s="910">
        <v>4.559166</v>
      </c>
      <c r="BA31" s="910"/>
      <c r="BB31" s="910"/>
      <c r="BC31" s="910"/>
      <c r="BD31" s="910"/>
      <c r="BE31" s="871">
        <f>X31-AF31</f>
        <v>0.44996999999999954</v>
      </c>
      <c r="BF31" s="872"/>
      <c r="BG31" s="872"/>
      <c r="BH31" s="872"/>
      <c r="BI31" s="872"/>
      <c r="BJ31" s="872"/>
      <c r="BK31" s="872"/>
      <c r="BL31" s="873"/>
    </row>
    <row r="32" spans="1:64" ht="14.25" customHeight="1">
      <c r="A32" s="911" t="s">
        <v>81</v>
      </c>
      <c r="B32" s="912"/>
      <c r="C32" s="913"/>
      <c r="D32" s="914" t="s">
        <v>571</v>
      </c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6"/>
      <c r="X32" s="903">
        <f>X33+X44</f>
        <v>36.16603</v>
      </c>
      <c r="Y32" s="904"/>
      <c r="Z32" s="904"/>
      <c r="AA32" s="904"/>
      <c r="AB32" s="904"/>
      <c r="AC32" s="904"/>
      <c r="AD32" s="904"/>
      <c r="AE32" s="917"/>
      <c r="AF32" s="903">
        <f>AF33+AF44</f>
        <v>11.58332588</v>
      </c>
      <c r="AG32" s="956"/>
      <c r="AH32" s="956"/>
      <c r="AI32" s="956"/>
      <c r="AJ32" s="957"/>
      <c r="AK32" s="903">
        <f>-AK33+AK44</f>
        <v>0</v>
      </c>
      <c r="AL32" s="956"/>
      <c r="AM32" s="956"/>
      <c r="AN32" s="956"/>
      <c r="AO32" s="957"/>
      <c r="AP32" s="903">
        <f>AP33+AP44</f>
        <v>0</v>
      </c>
      <c r="AQ32" s="956"/>
      <c r="AR32" s="956"/>
      <c r="AS32" s="956"/>
      <c r="AT32" s="957"/>
      <c r="AU32" s="903">
        <f>AU33+AU44</f>
        <v>0</v>
      </c>
      <c r="AV32" s="956"/>
      <c r="AW32" s="956"/>
      <c r="AX32" s="956"/>
      <c r="AY32" s="957"/>
      <c r="AZ32" s="903">
        <f>AZ33+AZ44</f>
        <v>11.58332588</v>
      </c>
      <c r="BA32" s="956"/>
      <c r="BB32" s="956"/>
      <c r="BC32" s="956"/>
      <c r="BD32" s="957"/>
      <c r="BE32" s="963">
        <f>BE33+BE44</f>
        <v>24.58270412</v>
      </c>
      <c r="BF32" s="964"/>
      <c r="BG32" s="964"/>
      <c r="BH32" s="964"/>
      <c r="BI32" s="964"/>
      <c r="BJ32" s="964"/>
      <c r="BK32" s="964"/>
      <c r="BL32" s="965"/>
    </row>
    <row r="33" spans="1:64" ht="15.75">
      <c r="A33" s="900" t="s">
        <v>391</v>
      </c>
      <c r="B33" s="901"/>
      <c r="C33" s="902"/>
      <c r="D33" s="906" t="s">
        <v>36</v>
      </c>
      <c r="E33" s="907"/>
      <c r="F33" s="907"/>
      <c r="G33" s="907"/>
      <c r="H33" s="907"/>
      <c r="I33" s="907"/>
      <c r="J33" s="907"/>
      <c r="K33" s="907"/>
      <c r="L33" s="907"/>
      <c r="M33" s="907"/>
      <c r="N33" s="907"/>
      <c r="O33" s="907"/>
      <c r="P33" s="907"/>
      <c r="Q33" s="907"/>
      <c r="R33" s="907"/>
      <c r="S33" s="907"/>
      <c r="T33" s="907"/>
      <c r="U33" s="907"/>
      <c r="V33" s="907"/>
      <c r="W33" s="908"/>
      <c r="X33" s="871">
        <f>X34+X38</f>
        <v>35.56403</v>
      </c>
      <c r="Y33" s="872"/>
      <c r="Z33" s="872"/>
      <c r="AA33" s="872"/>
      <c r="AB33" s="872"/>
      <c r="AC33" s="872"/>
      <c r="AD33" s="872"/>
      <c r="AE33" s="909"/>
      <c r="AF33" s="871">
        <f>AF34+AF38</f>
        <v>8.3841462</v>
      </c>
      <c r="AG33" s="888"/>
      <c r="AH33" s="888"/>
      <c r="AI33" s="888"/>
      <c r="AJ33" s="889"/>
      <c r="AK33" s="871">
        <f>AK34+AK38</f>
        <v>0</v>
      </c>
      <c r="AL33" s="888"/>
      <c r="AM33" s="888"/>
      <c r="AN33" s="888"/>
      <c r="AO33" s="889"/>
      <c r="AP33" s="871">
        <f>AP34+AP38</f>
        <v>0</v>
      </c>
      <c r="AQ33" s="888"/>
      <c r="AR33" s="888"/>
      <c r="AS33" s="888"/>
      <c r="AT33" s="889"/>
      <c r="AU33" s="871">
        <f>AU34+AU38</f>
        <v>0</v>
      </c>
      <c r="AV33" s="888"/>
      <c r="AW33" s="888"/>
      <c r="AX33" s="888"/>
      <c r="AY33" s="889"/>
      <c r="AZ33" s="871">
        <f>AZ34+AZ38</f>
        <v>8.3841462</v>
      </c>
      <c r="BA33" s="888"/>
      <c r="BB33" s="888"/>
      <c r="BC33" s="888"/>
      <c r="BD33" s="889"/>
      <c r="BE33" s="871">
        <f>BE34+BE38</f>
        <v>27.1798838</v>
      </c>
      <c r="BF33" s="888"/>
      <c r="BG33" s="888"/>
      <c r="BH33" s="888"/>
      <c r="BI33" s="888"/>
      <c r="BJ33" s="888"/>
      <c r="BK33" s="888"/>
      <c r="BL33" s="962"/>
    </row>
    <row r="34" spans="1:64" ht="15.75">
      <c r="A34" s="900"/>
      <c r="B34" s="901"/>
      <c r="C34" s="902"/>
      <c r="D34" s="952" t="s">
        <v>46</v>
      </c>
      <c r="E34" s="953"/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  <c r="Q34" s="953"/>
      <c r="R34" s="953"/>
      <c r="S34" s="953"/>
      <c r="T34" s="953"/>
      <c r="U34" s="953"/>
      <c r="V34" s="953"/>
      <c r="W34" s="954"/>
      <c r="X34" s="923">
        <f>SUM(X35:AE37)</f>
        <v>17.27403</v>
      </c>
      <c r="Y34" s="872"/>
      <c r="Z34" s="872"/>
      <c r="AA34" s="872"/>
      <c r="AB34" s="872"/>
      <c r="AC34" s="872"/>
      <c r="AD34" s="872"/>
      <c r="AE34" s="909"/>
      <c r="AF34" s="871">
        <f>SUM(AF35:AJ37)</f>
        <v>8.3841462</v>
      </c>
      <c r="AG34" s="888"/>
      <c r="AH34" s="888"/>
      <c r="AI34" s="888"/>
      <c r="AJ34" s="889"/>
      <c r="AK34" s="871">
        <f>SUM(AK35:AO37)</f>
        <v>0</v>
      </c>
      <c r="AL34" s="888"/>
      <c r="AM34" s="888"/>
      <c r="AN34" s="888"/>
      <c r="AO34" s="889"/>
      <c r="AP34" s="871">
        <f>SUM(AP35:AT37)</f>
        <v>0</v>
      </c>
      <c r="AQ34" s="888"/>
      <c r="AR34" s="888"/>
      <c r="AS34" s="888"/>
      <c r="AT34" s="889"/>
      <c r="AU34" s="871">
        <f>SUM(AU35:AY37)</f>
        <v>0</v>
      </c>
      <c r="AV34" s="888"/>
      <c r="AW34" s="888"/>
      <c r="AX34" s="888"/>
      <c r="AY34" s="889"/>
      <c r="AZ34" s="871">
        <f>SUM(AZ35:BD37)</f>
        <v>8.3841462</v>
      </c>
      <c r="BA34" s="888"/>
      <c r="BB34" s="888"/>
      <c r="BC34" s="888"/>
      <c r="BD34" s="889"/>
      <c r="BE34" s="871">
        <f>SUM(BE35:BL37)</f>
        <v>8.889883800000002</v>
      </c>
      <c r="BF34" s="888"/>
      <c r="BG34" s="888"/>
      <c r="BH34" s="888"/>
      <c r="BI34" s="888"/>
      <c r="BJ34" s="888"/>
      <c r="BK34" s="888"/>
      <c r="BL34" s="962"/>
    </row>
    <row r="35" spans="1:64" ht="15.75">
      <c r="A35" s="900" t="s">
        <v>392</v>
      </c>
      <c r="B35" s="901"/>
      <c r="C35" s="902"/>
      <c r="D35" s="885" t="s">
        <v>29</v>
      </c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7"/>
      <c r="X35" s="923">
        <v>11.954</v>
      </c>
      <c r="Y35" s="872"/>
      <c r="Z35" s="872"/>
      <c r="AA35" s="872"/>
      <c r="AB35" s="872"/>
      <c r="AC35" s="872"/>
      <c r="AD35" s="872"/>
      <c r="AE35" s="909"/>
      <c r="AF35" s="871">
        <f>SUM(AK35:BD35)</f>
        <v>3.0639762</v>
      </c>
      <c r="AG35" s="888"/>
      <c r="AH35" s="888"/>
      <c r="AI35" s="888"/>
      <c r="AJ35" s="889"/>
      <c r="AK35" s="871">
        <v>0</v>
      </c>
      <c r="AL35" s="888"/>
      <c r="AM35" s="888"/>
      <c r="AN35" s="888"/>
      <c r="AO35" s="889"/>
      <c r="AP35" s="871">
        <v>0</v>
      </c>
      <c r="AQ35" s="888"/>
      <c r="AR35" s="888"/>
      <c r="AS35" s="888"/>
      <c r="AT35" s="889"/>
      <c r="AU35" s="871">
        <v>0</v>
      </c>
      <c r="AV35" s="888"/>
      <c r="AW35" s="888"/>
      <c r="AX35" s="888"/>
      <c r="AY35" s="889"/>
      <c r="AZ35" s="871">
        <f>2.59659*1.18</f>
        <v>3.0639762</v>
      </c>
      <c r="BA35" s="888"/>
      <c r="BB35" s="888"/>
      <c r="BC35" s="888"/>
      <c r="BD35" s="889"/>
      <c r="BE35" s="871">
        <f>X35-AF35</f>
        <v>8.890023800000002</v>
      </c>
      <c r="BF35" s="872"/>
      <c r="BG35" s="872"/>
      <c r="BH35" s="872"/>
      <c r="BI35" s="872"/>
      <c r="BJ35" s="872"/>
      <c r="BK35" s="872"/>
      <c r="BL35" s="873"/>
    </row>
    <row r="36" spans="1:64" ht="15.75">
      <c r="A36" s="900" t="s">
        <v>394</v>
      </c>
      <c r="B36" s="901"/>
      <c r="C36" s="902"/>
      <c r="D36" s="885" t="s">
        <v>289</v>
      </c>
      <c r="E36" s="886"/>
      <c r="F36" s="886"/>
      <c r="G36" s="886"/>
      <c r="H36" s="886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86"/>
      <c r="T36" s="886"/>
      <c r="U36" s="886"/>
      <c r="V36" s="886"/>
      <c r="W36" s="887"/>
      <c r="X36" s="890">
        <v>4.07003</v>
      </c>
      <c r="Y36" s="891"/>
      <c r="Z36" s="891"/>
      <c r="AA36" s="891"/>
      <c r="AB36" s="891"/>
      <c r="AC36" s="891"/>
      <c r="AD36" s="891"/>
      <c r="AE36" s="892"/>
      <c r="AF36" s="871">
        <f>SUM(AK36:BD36)</f>
        <v>4.07003</v>
      </c>
      <c r="AG36" s="888"/>
      <c r="AH36" s="888"/>
      <c r="AI36" s="888"/>
      <c r="AJ36" s="889"/>
      <c r="AK36" s="871">
        <v>0</v>
      </c>
      <c r="AL36" s="888"/>
      <c r="AM36" s="888"/>
      <c r="AN36" s="888"/>
      <c r="AO36" s="889"/>
      <c r="AP36" s="871">
        <v>0</v>
      </c>
      <c r="AQ36" s="888"/>
      <c r="AR36" s="888"/>
      <c r="AS36" s="888"/>
      <c r="AT36" s="889"/>
      <c r="AU36" s="871">
        <v>0</v>
      </c>
      <c r="AV36" s="888"/>
      <c r="AW36" s="888"/>
      <c r="AX36" s="888"/>
      <c r="AY36" s="889"/>
      <c r="AZ36" s="890">
        <v>4.07003</v>
      </c>
      <c r="BA36" s="891"/>
      <c r="BB36" s="891"/>
      <c r="BC36" s="891"/>
      <c r="BD36" s="892"/>
      <c r="BE36" s="871">
        <f>X36-AF36</f>
        <v>0</v>
      </c>
      <c r="BF36" s="872"/>
      <c r="BG36" s="872"/>
      <c r="BH36" s="872"/>
      <c r="BI36" s="872"/>
      <c r="BJ36" s="872"/>
      <c r="BK36" s="872"/>
      <c r="BL36" s="873"/>
    </row>
    <row r="37" spans="1:64" ht="15.75">
      <c r="A37" s="900" t="s">
        <v>395</v>
      </c>
      <c r="B37" s="901"/>
      <c r="C37" s="902"/>
      <c r="D37" s="885" t="s">
        <v>572</v>
      </c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7"/>
      <c r="X37" s="871">
        <v>1.25</v>
      </c>
      <c r="Y37" s="888"/>
      <c r="Z37" s="888"/>
      <c r="AA37" s="888"/>
      <c r="AB37" s="888"/>
      <c r="AC37" s="888"/>
      <c r="AD37" s="888"/>
      <c r="AE37" s="889"/>
      <c r="AF37" s="871">
        <f>SUM(AK37:BD37)</f>
        <v>1.25014</v>
      </c>
      <c r="AG37" s="888"/>
      <c r="AH37" s="888"/>
      <c r="AI37" s="888"/>
      <c r="AJ37" s="889"/>
      <c r="AK37" s="871">
        <v>0</v>
      </c>
      <c r="AL37" s="888"/>
      <c r="AM37" s="888"/>
      <c r="AN37" s="888"/>
      <c r="AO37" s="889"/>
      <c r="AP37" s="871">
        <v>0</v>
      </c>
      <c r="AQ37" s="888"/>
      <c r="AR37" s="888"/>
      <c r="AS37" s="888"/>
      <c r="AT37" s="889"/>
      <c r="AU37" s="871">
        <v>0</v>
      </c>
      <c r="AV37" s="888"/>
      <c r="AW37" s="888"/>
      <c r="AX37" s="888"/>
      <c r="AY37" s="889"/>
      <c r="AZ37" s="871">
        <v>1.25014</v>
      </c>
      <c r="BA37" s="888"/>
      <c r="BB37" s="888"/>
      <c r="BC37" s="888"/>
      <c r="BD37" s="889"/>
      <c r="BE37" s="871">
        <f>X37-AF37</f>
        <v>-0.000140000000000029</v>
      </c>
      <c r="BF37" s="872"/>
      <c r="BG37" s="872"/>
      <c r="BH37" s="872"/>
      <c r="BI37" s="872"/>
      <c r="BJ37" s="872"/>
      <c r="BK37" s="872"/>
      <c r="BL37" s="873"/>
    </row>
    <row r="38" spans="1:64" ht="15.75">
      <c r="A38" s="900"/>
      <c r="B38" s="901"/>
      <c r="C38" s="902"/>
      <c r="D38" s="952" t="s">
        <v>49</v>
      </c>
      <c r="E38" s="953"/>
      <c r="F38" s="953"/>
      <c r="G38" s="953"/>
      <c r="H38" s="953"/>
      <c r="I38" s="953"/>
      <c r="J38" s="953"/>
      <c r="K38" s="953"/>
      <c r="L38" s="953"/>
      <c r="M38" s="953"/>
      <c r="N38" s="953"/>
      <c r="O38" s="953"/>
      <c r="P38" s="953"/>
      <c r="Q38" s="953"/>
      <c r="R38" s="953"/>
      <c r="S38" s="953"/>
      <c r="T38" s="953"/>
      <c r="U38" s="953"/>
      <c r="V38" s="953"/>
      <c r="W38" s="954"/>
      <c r="X38" s="871">
        <f>SUM(X39:AE43)</f>
        <v>18.29</v>
      </c>
      <c r="Y38" s="888"/>
      <c r="Z38" s="888"/>
      <c r="AA38" s="888"/>
      <c r="AB38" s="888"/>
      <c r="AC38" s="888"/>
      <c r="AD38" s="888"/>
      <c r="AE38" s="889"/>
      <c r="AF38" s="871">
        <f>SUM(AF39:AJ43)</f>
        <v>0</v>
      </c>
      <c r="AG38" s="888"/>
      <c r="AH38" s="888"/>
      <c r="AI38" s="888"/>
      <c r="AJ38" s="889"/>
      <c r="AK38" s="871">
        <f>SUM(AK39:AO43)</f>
        <v>0</v>
      </c>
      <c r="AL38" s="888"/>
      <c r="AM38" s="888"/>
      <c r="AN38" s="888"/>
      <c r="AO38" s="889"/>
      <c r="AP38" s="871">
        <f>SUM(AP39:AT43)</f>
        <v>0</v>
      </c>
      <c r="AQ38" s="888"/>
      <c r="AR38" s="888"/>
      <c r="AS38" s="888"/>
      <c r="AT38" s="889"/>
      <c r="AU38" s="871">
        <f>SUM(AU39:AY43)</f>
        <v>0</v>
      </c>
      <c r="AV38" s="888"/>
      <c r="AW38" s="888"/>
      <c r="AX38" s="888"/>
      <c r="AY38" s="889"/>
      <c r="AZ38" s="871">
        <f>SUM(AZ39:BD43)</f>
        <v>0</v>
      </c>
      <c r="BA38" s="888"/>
      <c r="BB38" s="888"/>
      <c r="BC38" s="888"/>
      <c r="BD38" s="889"/>
      <c r="BE38" s="871">
        <f>SUM(BE39:BL43)</f>
        <v>18.29</v>
      </c>
      <c r="BF38" s="888"/>
      <c r="BG38" s="888"/>
      <c r="BH38" s="888"/>
      <c r="BI38" s="888"/>
      <c r="BJ38" s="888"/>
      <c r="BK38" s="888"/>
      <c r="BL38" s="962"/>
    </row>
    <row r="39" spans="1:64" ht="25.5" customHeight="1">
      <c r="A39" s="900" t="s">
        <v>396</v>
      </c>
      <c r="B39" s="901"/>
      <c r="C39" s="902"/>
      <c r="D39" s="885" t="s">
        <v>50</v>
      </c>
      <c r="E39" s="886"/>
      <c r="F39" s="886"/>
      <c r="G39" s="886"/>
      <c r="H39" s="886"/>
      <c r="I39" s="886"/>
      <c r="J39" s="886"/>
      <c r="K39" s="886"/>
      <c r="L39" s="886"/>
      <c r="M39" s="886"/>
      <c r="N39" s="886"/>
      <c r="O39" s="886"/>
      <c r="P39" s="886"/>
      <c r="Q39" s="886"/>
      <c r="R39" s="886"/>
      <c r="S39" s="886"/>
      <c r="T39" s="886"/>
      <c r="U39" s="886"/>
      <c r="V39" s="886"/>
      <c r="W39" s="887"/>
      <c r="X39" s="923">
        <v>5.402</v>
      </c>
      <c r="Y39" s="872"/>
      <c r="Z39" s="872"/>
      <c r="AA39" s="872"/>
      <c r="AB39" s="872"/>
      <c r="AC39" s="872"/>
      <c r="AD39" s="872"/>
      <c r="AE39" s="909"/>
      <c r="AF39" s="871">
        <f>SUM(AK39:BD39)</f>
        <v>0</v>
      </c>
      <c r="AG39" s="888"/>
      <c r="AH39" s="888"/>
      <c r="AI39" s="888"/>
      <c r="AJ39" s="889"/>
      <c r="AK39" s="871">
        <v>0</v>
      </c>
      <c r="AL39" s="888"/>
      <c r="AM39" s="888"/>
      <c r="AN39" s="888"/>
      <c r="AO39" s="889"/>
      <c r="AP39" s="871">
        <v>0</v>
      </c>
      <c r="AQ39" s="888"/>
      <c r="AR39" s="888"/>
      <c r="AS39" s="888"/>
      <c r="AT39" s="889"/>
      <c r="AU39" s="871">
        <v>0</v>
      </c>
      <c r="AV39" s="888"/>
      <c r="AW39" s="888"/>
      <c r="AX39" s="888"/>
      <c r="AY39" s="889"/>
      <c r="AZ39" s="871">
        <v>0</v>
      </c>
      <c r="BA39" s="888"/>
      <c r="BB39" s="888"/>
      <c r="BC39" s="888"/>
      <c r="BD39" s="889"/>
      <c r="BE39" s="871">
        <f>X39-AF39</f>
        <v>5.402</v>
      </c>
      <c r="BF39" s="872"/>
      <c r="BG39" s="872"/>
      <c r="BH39" s="872"/>
      <c r="BI39" s="872"/>
      <c r="BJ39" s="872"/>
      <c r="BK39" s="872"/>
      <c r="BL39" s="873"/>
    </row>
    <row r="40" spans="1:64" ht="15.75">
      <c r="A40" s="900" t="s">
        <v>398</v>
      </c>
      <c r="B40" s="901"/>
      <c r="C40" s="902"/>
      <c r="D40" s="885" t="s">
        <v>51</v>
      </c>
      <c r="E40" s="886"/>
      <c r="F40" s="886"/>
      <c r="G40" s="886"/>
      <c r="H40" s="886"/>
      <c r="I40" s="886"/>
      <c r="J40" s="886"/>
      <c r="K40" s="886"/>
      <c r="L40" s="886"/>
      <c r="M40" s="886"/>
      <c r="N40" s="886"/>
      <c r="O40" s="886"/>
      <c r="P40" s="886"/>
      <c r="Q40" s="886"/>
      <c r="R40" s="886"/>
      <c r="S40" s="886"/>
      <c r="T40" s="886"/>
      <c r="U40" s="886"/>
      <c r="V40" s="886"/>
      <c r="W40" s="887"/>
      <c r="X40" s="923">
        <v>11.153</v>
      </c>
      <c r="Y40" s="872"/>
      <c r="Z40" s="872"/>
      <c r="AA40" s="872"/>
      <c r="AB40" s="872"/>
      <c r="AC40" s="872"/>
      <c r="AD40" s="872"/>
      <c r="AE40" s="909"/>
      <c r="AF40" s="871">
        <f>SUM(AK40:BD40)</f>
        <v>0</v>
      </c>
      <c r="AG40" s="888"/>
      <c r="AH40" s="888"/>
      <c r="AI40" s="888"/>
      <c r="AJ40" s="889"/>
      <c r="AK40" s="871">
        <v>0</v>
      </c>
      <c r="AL40" s="888"/>
      <c r="AM40" s="888"/>
      <c r="AN40" s="888"/>
      <c r="AO40" s="889"/>
      <c r="AP40" s="871">
        <v>0</v>
      </c>
      <c r="AQ40" s="888"/>
      <c r="AR40" s="888"/>
      <c r="AS40" s="888"/>
      <c r="AT40" s="889"/>
      <c r="AU40" s="871">
        <v>0</v>
      </c>
      <c r="AV40" s="888"/>
      <c r="AW40" s="888"/>
      <c r="AX40" s="888"/>
      <c r="AY40" s="889"/>
      <c r="AZ40" s="871">
        <v>0</v>
      </c>
      <c r="BA40" s="888"/>
      <c r="BB40" s="888"/>
      <c r="BC40" s="888"/>
      <c r="BD40" s="889"/>
      <c r="BE40" s="871">
        <f>X40-AF40</f>
        <v>11.153</v>
      </c>
      <c r="BF40" s="872"/>
      <c r="BG40" s="872"/>
      <c r="BH40" s="872"/>
      <c r="BI40" s="872"/>
      <c r="BJ40" s="872"/>
      <c r="BK40" s="872"/>
      <c r="BL40" s="873"/>
    </row>
    <row r="41" spans="1:64" ht="15.75">
      <c r="A41" s="900" t="s">
        <v>400</v>
      </c>
      <c r="B41" s="901"/>
      <c r="C41" s="902"/>
      <c r="D41" s="885" t="s">
        <v>70</v>
      </c>
      <c r="E41" s="886"/>
      <c r="F41" s="886"/>
      <c r="G41" s="886"/>
      <c r="H41" s="886"/>
      <c r="I41" s="886"/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/>
      <c r="U41" s="886"/>
      <c r="V41" s="886"/>
      <c r="W41" s="887"/>
      <c r="X41" s="923">
        <v>0.669</v>
      </c>
      <c r="Y41" s="872"/>
      <c r="Z41" s="872"/>
      <c r="AA41" s="872"/>
      <c r="AB41" s="872"/>
      <c r="AC41" s="872"/>
      <c r="AD41" s="872"/>
      <c r="AE41" s="909"/>
      <c r="AF41" s="871">
        <f>SUM(AK41:BD41)</f>
        <v>0</v>
      </c>
      <c r="AG41" s="888"/>
      <c r="AH41" s="888"/>
      <c r="AI41" s="888"/>
      <c r="AJ41" s="889"/>
      <c r="AK41" s="871">
        <v>0</v>
      </c>
      <c r="AL41" s="888"/>
      <c r="AM41" s="888"/>
      <c r="AN41" s="888"/>
      <c r="AO41" s="889"/>
      <c r="AP41" s="871">
        <v>0</v>
      </c>
      <c r="AQ41" s="888"/>
      <c r="AR41" s="888"/>
      <c r="AS41" s="888"/>
      <c r="AT41" s="889"/>
      <c r="AU41" s="871">
        <v>0</v>
      </c>
      <c r="AV41" s="888"/>
      <c r="AW41" s="888"/>
      <c r="AX41" s="888"/>
      <c r="AY41" s="889"/>
      <c r="AZ41" s="871">
        <v>0</v>
      </c>
      <c r="BA41" s="888"/>
      <c r="BB41" s="888"/>
      <c r="BC41" s="888"/>
      <c r="BD41" s="889"/>
      <c r="BE41" s="871">
        <f>X41-AF41</f>
        <v>0.669</v>
      </c>
      <c r="BF41" s="872"/>
      <c r="BG41" s="872"/>
      <c r="BH41" s="872"/>
      <c r="BI41" s="872"/>
      <c r="BJ41" s="872"/>
      <c r="BK41" s="872"/>
      <c r="BL41" s="873"/>
    </row>
    <row r="42" spans="1:64" ht="15.75">
      <c r="A42" s="900" t="s">
        <v>401</v>
      </c>
      <c r="B42" s="901"/>
      <c r="C42" s="902"/>
      <c r="D42" s="885" t="s">
        <v>68</v>
      </c>
      <c r="E42" s="886"/>
      <c r="F42" s="886"/>
      <c r="G42" s="886"/>
      <c r="H42" s="886"/>
      <c r="I42" s="886"/>
      <c r="J42" s="886"/>
      <c r="K42" s="886"/>
      <c r="L42" s="886"/>
      <c r="M42" s="886"/>
      <c r="N42" s="886"/>
      <c r="O42" s="886"/>
      <c r="P42" s="886"/>
      <c r="Q42" s="886"/>
      <c r="R42" s="886"/>
      <c r="S42" s="886"/>
      <c r="T42" s="886"/>
      <c r="U42" s="886"/>
      <c r="V42" s="886"/>
      <c r="W42" s="887"/>
      <c r="X42" s="923">
        <v>0.875</v>
      </c>
      <c r="Y42" s="872"/>
      <c r="Z42" s="872"/>
      <c r="AA42" s="872"/>
      <c r="AB42" s="872"/>
      <c r="AC42" s="872"/>
      <c r="AD42" s="872"/>
      <c r="AE42" s="909"/>
      <c r="AF42" s="871">
        <f>SUM(AK42:BD42)</f>
        <v>0</v>
      </c>
      <c r="AG42" s="888"/>
      <c r="AH42" s="888"/>
      <c r="AI42" s="888"/>
      <c r="AJ42" s="889"/>
      <c r="AK42" s="871">
        <v>0</v>
      </c>
      <c r="AL42" s="888"/>
      <c r="AM42" s="888"/>
      <c r="AN42" s="888"/>
      <c r="AO42" s="889"/>
      <c r="AP42" s="871">
        <v>0</v>
      </c>
      <c r="AQ42" s="888"/>
      <c r="AR42" s="888"/>
      <c r="AS42" s="888"/>
      <c r="AT42" s="889"/>
      <c r="AU42" s="871">
        <v>0</v>
      </c>
      <c r="AV42" s="888"/>
      <c r="AW42" s="888"/>
      <c r="AX42" s="888"/>
      <c r="AY42" s="889"/>
      <c r="AZ42" s="871">
        <v>0</v>
      </c>
      <c r="BA42" s="888"/>
      <c r="BB42" s="888"/>
      <c r="BC42" s="888"/>
      <c r="BD42" s="889"/>
      <c r="BE42" s="871">
        <f>X42-AF42</f>
        <v>0.875</v>
      </c>
      <c r="BF42" s="872"/>
      <c r="BG42" s="872"/>
      <c r="BH42" s="872"/>
      <c r="BI42" s="872"/>
      <c r="BJ42" s="872"/>
      <c r="BK42" s="872"/>
      <c r="BL42" s="873"/>
    </row>
    <row r="43" spans="1:64" ht="15.75">
      <c r="A43" s="900" t="s">
        <v>402</v>
      </c>
      <c r="B43" s="901"/>
      <c r="C43" s="902"/>
      <c r="D43" s="885" t="s">
        <v>69</v>
      </c>
      <c r="E43" s="886"/>
      <c r="F43" s="886"/>
      <c r="G43" s="886"/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6"/>
      <c r="S43" s="886"/>
      <c r="T43" s="886"/>
      <c r="U43" s="886"/>
      <c r="V43" s="886"/>
      <c r="W43" s="887"/>
      <c r="X43" s="923">
        <v>0.191</v>
      </c>
      <c r="Y43" s="872"/>
      <c r="Z43" s="872"/>
      <c r="AA43" s="872"/>
      <c r="AB43" s="872"/>
      <c r="AC43" s="872"/>
      <c r="AD43" s="872"/>
      <c r="AE43" s="909"/>
      <c r="AF43" s="871">
        <f>SUM(AK43:BD43)</f>
        <v>0</v>
      </c>
      <c r="AG43" s="888"/>
      <c r="AH43" s="888"/>
      <c r="AI43" s="888"/>
      <c r="AJ43" s="889"/>
      <c r="AK43" s="871">
        <v>0</v>
      </c>
      <c r="AL43" s="888"/>
      <c r="AM43" s="888"/>
      <c r="AN43" s="888"/>
      <c r="AO43" s="889"/>
      <c r="AP43" s="871">
        <v>0</v>
      </c>
      <c r="AQ43" s="888"/>
      <c r="AR43" s="888"/>
      <c r="AS43" s="888"/>
      <c r="AT43" s="889"/>
      <c r="AU43" s="871">
        <v>0</v>
      </c>
      <c r="AV43" s="888"/>
      <c r="AW43" s="888"/>
      <c r="AX43" s="888"/>
      <c r="AY43" s="889"/>
      <c r="AZ43" s="871">
        <v>0</v>
      </c>
      <c r="BA43" s="888"/>
      <c r="BB43" s="888"/>
      <c r="BC43" s="888"/>
      <c r="BD43" s="889"/>
      <c r="BE43" s="871">
        <f>X43-AF43</f>
        <v>0.191</v>
      </c>
      <c r="BF43" s="872"/>
      <c r="BG43" s="872"/>
      <c r="BH43" s="872"/>
      <c r="BI43" s="872"/>
      <c r="BJ43" s="872"/>
      <c r="BK43" s="872"/>
      <c r="BL43" s="873"/>
    </row>
    <row r="44" spans="1:64" ht="15.75">
      <c r="A44" s="900" t="s">
        <v>403</v>
      </c>
      <c r="B44" s="901"/>
      <c r="C44" s="902"/>
      <c r="D44" s="906" t="s">
        <v>37</v>
      </c>
      <c r="E44" s="907"/>
      <c r="F44" s="907"/>
      <c r="G44" s="907"/>
      <c r="H44" s="907"/>
      <c r="I44" s="907"/>
      <c r="J44" s="907"/>
      <c r="K44" s="907"/>
      <c r="L44" s="907"/>
      <c r="M44" s="907"/>
      <c r="N44" s="907"/>
      <c r="O44" s="907"/>
      <c r="P44" s="907"/>
      <c r="Q44" s="907"/>
      <c r="R44" s="907"/>
      <c r="S44" s="907"/>
      <c r="T44" s="907"/>
      <c r="U44" s="907"/>
      <c r="V44" s="907"/>
      <c r="W44" s="908"/>
      <c r="X44" s="871">
        <f>SUM(X45:AE46)</f>
        <v>0.602</v>
      </c>
      <c r="Y44" s="888"/>
      <c r="Z44" s="888"/>
      <c r="AA44" s="888"/>
      <c r="AB44" s="888"/>
      <c r="AC44" s="888"/>
      <c r="AD44" s="888"/>
      <c r="AE44" s="889"/>
      <c r="AF44" s="871">
        <f>SUM(AF45:AJ46)</f>
        <v>3.19917968</v>
      </c>
      <c r="AG44" s="888"/>
      <c r="AH44" s="888"/>
      <c r="AI44" s="888"/>
      <c r="AJ44" s="889"/>
      <c r="AK44" s="871">
        <f>SUM(AK45:AO46)</f>
        <v>0</v>
      </c>
      <c r="AL44" s="888"/>
      <c r="AM44" s="888"/>
      <c r="AN44" s="888"/>
      <c r="AO44" s="889"/>
      <c r="AP44" s="871">
        <f>SUM(AP45:AT46)</f>
        <v>0</v>
      </c>
      <c r="AQ44" s="888"/>
      <c r="AR44" s="888"/>
      <c r="AS44" s="888"/>
      <c r="AT44" s="889"/>
      <c r="AU44" s="871">
        <f>SUM(AU45:AY46)</f>
        <v>0</v>
      </c>
      <c r="AV44" s="888"/>
      <c r="AW44" s="888"/>
      <c r="AX44" s="888"/>
      <c r="AY44" s="889"/>
      <c r="AZ44" s="871">
        <f>SUM(AZ45:BD46)</f>
        <v>3.19917968</v>
      </c>
      <c r="BA44" s="888"/>
      <c r="BB44" s="888"/>
      <c r="BC44" s="888"/>
      <c r="BD44" s="889"/>
      <c r="BE44" s="871">
        <f>SUM(BE45:BL46)</f>
        <v>-2.59717968</v>
      </c>
      <c r="BF44" s="872"/>
      <c r="BG44" s="872"/>
      <c r="BH44" s="872"/>
      <c r="BI44" s="872"/>
      <c r="BJ44" s="872"/>
      <c r="BK44" s="872"/>
      <c r="BL44" s="873"/>
    </row>
    <row r="45" spans="1:64" ht="12.75" customHeight="1">
      <c r="A45" s="900" t="s">
        <v>404</v>
      </c>
      <c r="B45" s="901"/>
      <c r="C45" s="902"/>
      <c r="D45" s="885" t="s">
        <v>38</v>
      </c>
      <c r="E45" s="886"/>
      <c r="F45" s="886"/>
      <c r="G45" s="886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  <c r="T45" s="886"/>
      <c r="U45" s="886"/>
      <c r="V45" s="886"/>
      <c r="W45" s="887"/>
      <c r="X45" s="923">
        <v>0.602</v>
      </c>
      <c r="Y45" s="872"/>
      <c r="Z45" s="872"/>
      <c r="AA45" s="872"/>
      <c r="AB45" s="872"/>
      <c r="AC45" s="872"/>
      <c r="AD45" s="872"/>
      <c r="AE45" s="909"/>
      <c r="AF45" s="871">
        <f>SUM(AK45:BD45)</f>
        <v>0</v>
      </c>
      <c r="AG45" s="888"/>
      <c r="AH45" s="888"/>
      <c r="AI45" s="888"/>
      <c r="AJ45" s="889"/>
      <c r="AK45" s="871">
        <v>0</v>
      </c>
      <c r="AL45" s="888"/>
      <c r="AM45" s="888"/>
      <c r="AN45" s="888"/>
      <c r="AO45" s="889"/>
      <c r="AP45" s="871">
        <v>0</v>
      </c>
      <c r="AQ45" s="888"/>
      <c r="AR45" s="888"/>
      <c r="AS45" s="888"/>
      <c r="AT45" s="889"/>
      <c r="AU45" s="871">
        <v>0</v>
      </c>
      <c r="AV45" s="888"/>
      <c r="AW45" s="888"/>
      <c r="AX45" s="888"/>
      <c r="AY45" s="889"/>
      <c r="AZ45" s="871">
        <v>0</v>
      </c>
      <c r="BA45" s="888"/>
      <c r="BB45" s="888"/>
      <c r="BC45" s="888"/>
      <c r="BD45" s="889"/>
      <c r="BE45" s="871">
        <f>X45-AF45</f>
        <v>0.602</v>
      </c>
      <c r="BF45" s="872"/>
      <c r="BG45" s="872"/>
      <c r="BH45" s="872"/>
      <c r="BI45" s="872"/>
      <c r="BJ45" s="872"/>
      <c r="BK45" s="872"/>
      <c r="BL45" s="873"/>
    </row>
    <row r="46" spans="1:64" ht="26.25" customHeight="1">
      <c r="A46" s="900" t="s">
        <v>405</v>
      </c>
      <c r="B46" s="901"/>
      <c r="C46" s="902"/>
      <c r="D46" s="959" t="s">
        <v>283</v>
      </c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1"/>
      <c r="X46" s="871">
        <v>0</v>
      </c>
      <c r="Y46" s="888"/>
      <c r="Z46" s="888"/>
      <c r="AA46" s="888"/>
      <c r="AB46" s="888"/>
      <c r="AC46" s="888"/>
      <c r="AD46" s="888"/>
      <c r="AE46" s="889"/>
      <c r="AF46" s="871">
        <f>SUM(AK46:BD46)</f>
        <v>3.19917968</v>
      </c>
      <c r="AG46" s="888"/>
      <c r="AH46" s="888"/>
      <c r="AI46" s="888"/>
      <c r="AJ46" s="889"/>
      <c r="AK46" s="871">
        <v>0</v>
      </c>
      <c r="AL46" s="888"/>
      <c r="AM46" s="888"/>
      <c r="AN46" s="888"/>
      <c r="AO46" s="889"/>
      <c r="AP46" s="871">
        <v>0</v>
      </c>
      <c r="AQ46" s="888"/>
      <c r="AR46" s="888"/>
      <c r="AS46" s="888"/>
      <c r="AT46" s="889"/>
      <c r="AU46" s="871">
        <v>0</v>
      </c>
      <c r="AV46" s="888"/>
      <c r="AW46" s="888"/>
      <c r="AX46" s="888"/>
      <c r="AY46" s="889"/>
      <c r="AZ46" s="871">
        <v>3.19917968</v>
      </c>
      <c r="BA46" s="888"/>
      <c r="BB46" s="888"/>
      <c r="BC46" s="888"/>
      <c r="BD46" s="889"/>
      <c r="BE46" s="871">
        <f>X46-AF46</f>
        <v>-3.19917968</v>
      </c>
      <c r="BF46" s="872"/>
      <c r="BG46" s="872"/>
      <c r="BH46" s="872"/>
      <c r="BI46" s="872"/>
      <c r="BJ46" s="872"/>
      <c r="BK46" s="872"/>
      <c r="BL46" s="873"/>
    </row>
    <row r="47" spans="1:64" ht="26.25" customHeight="1">
      <c r="A47" s="911" t="s">
        <v>90</v>
      </c>
      <c r="B47" s="912"/>
      <c r="C47" s="913"/>
      <c r="D47" s="914" t="s">
        <v>52</v>
      </c>
      <c r="E47" s="915"/>
      <c r="F47" s="915"/>
      <c r="G47" s="915"/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6"/>
      <c r="X47" s="903">
        <f>X48</f>
        <v>3.0802858134</v>
      </c>
      <c r="Y47" s="956"/>
      <c r="Z47" s="956"/>
      <c r="AA47" s="956"/>
      <c r="AB47" s="956"/>
      <c r="AC47" s="956"/>
      <c r="AD47" s="956"/>
      <c r="AE47" s="957"/>
      <c r="AF47" s="903">
        <f>AF48</f>
        <v>1.08870216</v>
      </c>
      <c r="AG47" s="956"/>
      <c r="AH47" s="956"/>
      <c r="AI47" s="956"/>
      <c r="AJ47" s="957"/>
      <c r="AK47" s="903">
        <f>AK48</f>
        <v>0.27217554</v>
      </c>
      <c r="AL47" s="956"/>
      <c r="AM47" s="956"/>
      <c r="AN47" s="956"/>
      <c r="AO47" s="957"/>
      <c r="AP47" s="903">
        <f>AP48</f>
        <v>0.27217554</v>
      </c>
      <c r="AQ47" s="956"/>
      <c r="AR47" s="956"/>
      <c r="AS47" s="956"/>
      <c r="AT47" s="957"/>
      <c r="AU47" s="903">
        <f>AU48</f>
        <v>0.27217554</v>
      </c>
      <c r="AV47" s="956"/>
      <c r="AW47" s="956"/>
      <c r="AX47" s="956"/>
      <c r="AY47" s="957"/>
      <c r="AZ47" s="903">
        <f>AZ48</f>
        <v>0.27217554</v>
      </c>
      <c r="BA47" s="956"/>
      <c r="BB47" s="956"/>
      <c r="BC47" s="956"/>
      <c r="BD47" s="957"/>
      <c r="BE47" s="903">
        <f>BE48</f>
        <v>1.9915836534000002</v>
      </c>
      <c r="BF47" s="956"/>
      <c r="BG47" s="956"/>
      <c r="BH47" s="956"/>
      <c r="BI47" s="956"/>
      <c r="BJ47" s="956"/>
      <c r="BK47" s="956"/>
      <c r="BL47" s="958"/>
    </row>
    <row r="48" spans="1:64" ht="15.75">
      <c r="A48" s="900" t="s">
        <v>407</v>
      </c>
      <c r="B48" s="901"/>
      <c r="C48" s="902"/>
      <c r="D48" s="885" t="s">
        <v>53</v>
      </c>
      <c r="E48" s="886"/>
      <c r="F48" s="886"/>
      <c r="G48" s="886"/>
      <c r="H48" s="886"/>
      <c r="I48" s="886"/>
      <c r="J48" s="886"/>
      <c r="K48" s="886"/>
      <c r="L48" s="886"/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7"/>
      <c r="X48" s="871">
        <v>3.0802858134</v>
      </c>
      <c r="Y48" s="888"/>
      <c r="Z48" s="888"/>
      <c r="AA48" s="888"/>
      <c r="AB48" s="888"/>
      <c r="AC48" s="888"/>
      <c r="AD48" s="888"/>
      <c r="AE48" s="889"/>
      <c r="AF48" s="871">
        <f>SUM(AK48:BD48)</f>
        <v>1.08870216</v>
      </c>
      <c r="AG48" s="888"/>
      <c r="AH48" s="888"/>
      <c r="AI48" s="888"/>
      <c r="AJ48" s="889"/>
      <c r="AK48" s="871">
        <v>0.27217554</v>
      </c>
      <c r="AL48" s="888"/>
      <c r="AM48" s="888"/>
      <c r="AN48" s="888"/>
      <c r="AO48" s="889"/>
      <c r="AP48" s="871">
        <v>0.27217554</v>
      </c>
      <c r="AQ48" s="888"/>
      <c r="AR48" s="888"/>
      <c r="AS48" s="888"/>
      <c r="AT48" s="889"/>
      <c r="AU48" s="871">
        <v>0.27217554</v>
      </c>
      <c r="AV48" s="888"/>
      <c r="AW48" s="888"/>
      <c r="AX48" s="888"/>
      <c r="AY48" s="889"/>
      <c r="AZ48" s="871">
        <v>0.27217554</v>
      </c>
      <c r="BA48" s="888"/>
      <c r="BB48" s="888"/>
      <c r="BC48" s="888"/>
      <c r="BD48" s="889"/>
      <c r="BE48" s="871">
        <f>X48-AF48</f>
        <v>1.9915836534000002</v>
      </c>
      <c r="BF48" s="872"/>
      <c r="BG48" s="872"/>
      <c r="BH48" s="872"/>
      <c r="BI48" s="872"/>
      <c r="BJ48" s="872"/>
      <c r="BK48" s="872"/>
      <c r="BL48" s="873"/>
    </row>
    <row r="49" spans="1:64" ht="12.75" customHeight="1">
      <c r="A49" s="860" t="s">
        <v>133</v>
      </c>
      <c r="B49" s="861"/>
      <c r="C49" s="862"/>
      <c r="D49" s="866" t="s">
        <v>573</v>
      </c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50">
        <f>X51+X58</f>
        <v>5.034999999999999</v>
      </c>
      <c r="Y49" s="851"/>
      <c r="Z49" s="851"/>
      <c r="AA49" s="851"/>
      <c r="AB49" s="851"/>
      <c r="AC49" s="851"/>
      <c r="AD49" s="851"/>
      <c r="AE49" s="852"/>
      <c r="AF49" s="955">
        <f>AF51+AF58</f>
        <v>0</v>
      </c>
      <c r="AG49" s="851"/>
      <c r="AH49" s="851"/>
      <c r="AI49" s="851"/>
      <c r="AJ49" s="852"/>
      <c r="AK49" s="955">
        <f>AK51+AK58</f>
        <v>0</v>
      </c>
      <c r="AL49" s="851"/>
      <c r="AM49" s="851"/>
      <c r="AN49" s="851"/>
      <c r="AO49" s="852"/>
      <c r="AP49" s="955">
        <f>AP51+AP58</f>
        <v>0</v>
      </c>
      <c r="AQ49" s="851"/>
      <c r="AR49" s="851"/>
      <c r="AS49" s="851"/>
      <c r="AT49" s="852"/>
      <c r="AU49" s="955">
        <f>AU51+AU58</f>
        <v>0</v>
      </c>
      <c r="AV49" s="851"/>
      <c r="AW49" s="851"/>
      <c r="AX49" s="851"/>
      <c r="AY49" s="852"/>
      <c r="AZ49" s="955">
        <f>AZ51+AZ58</f>
        <v>0</v>
      </c>
      <c r="BA49" s="851"/>
      <c r="BB49" s="851"/>
      <c r="BC49" s="851"/>
      <c r="BD49" s="852"/>
      <c r="BE49" s="955">
        <f>BE51+BE58</f>
        <v>5.034999999999999</v>
      </c>
      <c r="BF49" s="851"/>
      <c r="BG49" s="851"/>
      <c r="BH49" s="851"/>
      <c r="BI49" s="851"/>
      <c r="BJ49" s="851"/>
      <c r="BK49" s="851"/>
      <c r="BL49" s="856"/>
    </row>
    <row r="50" spans="1:64" ht="14.25" customHeight="1">
      <c r="A50" s="863"/>
      <c r="B50" s="864"/>
      <c r="C50" s="865"/>
      <c r="D50" s="867" t="s">
        <v>574</v>
      </c>
      <c r="E50" s="867"/>
      <c r="F50" s="867"/>
      <c r="G50" s="867"/>
      <c r="H50" s="867"/>
      <c r="I50" s="867"/>
      <c r="J50" s="867"/>
      <c r="K50" s="867"/>
      <c r="L50" s="867"/>
      <c r="M50" s="867"/>
      <c r="N50" s="867"/>
      <c r="O50" s="867"/>
      <c r="P50" s="867"/>
      <c r="Q50" s="867"/>
      <c r="R50" s="867"/>
      <c r="S50" s="867"/>
      <c r="T50" s="867"/>
      <c r="U50" s="867"/>
      <c r="V50" s="867"/>
      <c r="W50" s="867"/>
      <c r="X50" s="853"/>
      <c r="Y50" s="854"/>
      <c r="Z50" s="854"/>
      <c r="AA50" s="854"/>
      <c r="AB50" s="854"/>
      <c r="AC50" s="854"/>
      <c r="AD50" s="854"/>
      <c r="AE50" s="855"/>
      <c r="AF50" s="853"/>
      <c r="AG50" s="854"/>
      <c r="AH50" s="854"/>
      <c r="AI50" s="854"/>
      <c r="AJ50" s="855"/>
      <c r="AK50" s="853"/>
      <c r="AL50" s="854"/>
      <c r="AM50" s="854"/>
      <c r="AN50" s="854"/>
      <c r="AO50" s="855"/>
      <c r="AP50" s="853"/>
      <c r="AQ50" s="854"/>
      <c r="AR50" s="854"/>
      <c r="AS50" s="854"/>
      <c r="AT50" s="855"/>
      <c r="AU50" s="853"/>
      <c r="AV50" s="854"/>
      <c r="AW50" s="854"/>
      <c r="AX50" s="854"/>
      <c r="AY50" s="855"/>
      <c r="AZ50" s="853"/>
      <c r="BA50" s="854"/>
      <c r="BB50" s="854"/>
      <c r="BC50" s="854"/>
      <c r="BD50" s="855"/>
      <c r="BE50" s="853"/>
      <c r="BF50" s="854"/>
      <c r="BG50" s="854"/>
      <c r="BH50" s="854"/>
      <c r="BI50" s="854"/>
      <c r="BJ50" s="854"/>
      <c r="BK50" s="854"/>
      <c r="BL50" s="857"/>
    </row>
    <row r="51" spans="1:64" ht="26.25" customHeight="1">
      <c r="A51" s="883" t="s">
        <v>409</v>
      </c>
      <c r="B51" s="884"/>
      <c r="C51" s="884"/>
      <c r="D51" s="952" t="s">
        <v>54</v>
      </c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953"/>
      <c r="P51" s="953"/>
      <c r="Q51" s="953"/>
      <c r="R51" s="953"/>
      <c r="S51" s="953"/>
      <c r="T51" s="953"/>
      <c r="U51" s="953"/>
      <c r="V51" s="953"/>
      <c r="W51" s="954"/>
      <c r="X51" s="918">
        <f>SUM(X52:AE57)</f>
        <v>4.4479999999999995</v>
      </c>
      <c r="Y51" s="918"/>
      <c r="Z51" s="918"/>
      <c r="AA51" s="918"/>
      <c r="AB51" s="918"/>
      <c r="AC51" s="918"/>
      <c r="AD51" s="918"/>
      <c r="AE51" s="918"/>
      <c r="AF51" s="910">
        <f>SUM(AF52:AJ57)</f>
        <v>0</v>
      </c>
      <c r="AG51" s="918"/>
      <c r="AH51" s="918"/>
      <c r="AI51" s="918"/>
      <c r="AJ51" s="918"/>
      <c r="AK51" s="910">
        <f>SUM(AK52:AO57)</f>
        <v>0</v>
      </c>
      <c r="AL51" s="918"/>
      <c r="AM51" s="918"/>
      <c r="AN51" s="918"/>
      <c r="AO51" s="918"/>
      <c r="AP51" s="910">
        <f>SUM(AP52:AT57)</f>
        <v>0</v>
      </c>
      <c r="AQ51" s="918"/>
      <c r="AR51" s="918"/>
      <c r="AS51" s="918"/>
      <c r="AT51" s="918"/>
      <c r="AU51" s="910">
        <f>SUM(AU52:AY57)</f>
        <v>0</v>
      </c>
      <c r="AV51" s="918"/>
      <c r="AW51" s="918"/>
      <c r="AX51" s="918"/>
      <c r="AY51" s="918"/>
      <c r="AZ51" s="910">
        <f>SUM(AZ52:BD57)</f>
        <v>0</v>
      </c>
      <c r="BA51" s="918"/>
      <c r="BB51" s="918"/>
      <c r="BC51" s="918"/>
      <c r="BD51" s="918"/>
      <c r="BE51" s="910">
        <f>SUM(BE52:BL57)</f>
        <v>4.4479999999999995</v>
      </c>
      <c r="BF51" s="918"/>
      <c r="BG51" s="918"/>
      <c r="BH51" s="918"/>
      <c r="BI51" s="918"/>
      <c r="BJ51" s="918"/>
      <c r="BK51" s="918"/>
      <c r="BL51" s="927"/>
    </row>
    <row r="52" spans="1:64" ht="25.5" customHeight="1">
      <c r="A52" s="883" t="s">
        <v>410</v>
      </c>
      <c r="B52" s="884"/>
      <c r="C52" s="884"/>
      <c r="D52" s="951" t="s">
        <v>575</v>
      </c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18">
        <v>2.332</v>
      </c>
      <c r="Y52" s="918"/>
      <c r="Z52" s="918"/>
      <c r="AA52" s="918"/>
      <c r="AB52" s="918"/>
      <c r="AC52" s="918"/>
      <c r="AD52" s="918"/>
      <c r="AE52" s="918"/>
      <c r="AF52" s="871">
        <f aca="true" t="shared" si="0" ref="AF52:AF57">SUM(AK52:BD52)</f>
        <v>0</v>
      </c>
      <c r="AG52" s="888"/>
      <c r="AH52" s="888"/>
      <c r="AI52" s="888"/>
      <c r="AJ52" s="889"/>
      <c r="AK52" s="910">
        <v>0</v>
      </c>
      <c r="AL52" s="910"/>
      <c r="AM52" s="910"/>
      <c r="AN52" s="910"/>
      <c r="AO52" s="910"/>
      <c r="AP52" s="910">
        <v>0</v>
      </c>
      <c r="AQ52" s="910"/>
      <c r="AR52" s="910"/>
      <c r="AS52" s="910"/>
      <c r="AT52" s="910"/>
      <c r="AU52" s="910">
        <v>0</v>
      </c>
      <c r="AV52" s="910"/>
      <c r="AW52" s="910"/>
      <c r="AX52" s="910"/>
      <c r="AY52" s="910"/>
      <c r="AZ52" s="910">
        <v>0</v>
      </c>
      <c r="BA52" s="910"/>
      <c r="BB52" s="910"/>
      <c r="BC52" s="910"/>
      <c r="BD52" s="910"/>
      <c r="BE52" s="871">
        <f aca="true" t="shared" si="1" ref="BE52:BE57">X52-AF52</f>
        <v>2.332</v>
      </c>
      <c r="BF52" s="872"/>
      <c r="BG52" s="872"/>
      <c r="BH52" s="872"/>
      <c r="BI52" s="872"/>
      <c r="BJ52" s="872"/>
      <c r="BK52" s="872"/>
      <c r="BL52" s="873"/>
    </row>
    <row r="53" spans="1:64" ht="15.75">
      <c r="A53" s="900" t="s">
        <v>576</v>
      </c>
      <c r="B53" s="901"/>
      <c r="C53" s="902"/>
      <c r="D53" s="885" t="s">
        <v>56</v>
      </c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6"/>
      <c r="V53" s="886"/>
      <c r="W53" s="887"/>
      <c r="X53" s="923">
        <v>0.587</v>
      </c>
      <c r="Y53" s="872"/>
      <c r="Z53" s="872"/>
      <c r="AA53" s="872"/>
      <c r="AB53" s="872"/>
      <c r="AC53" s="872"/>
      <c r="AD53" s="872"/>
      <c r="AE53" s="909"/>
      <c r="AF53" s="871">
        <f t="shared" si="0"/>
        <v>0</v>
      </c>
      <c r="AG53" s="888"/>
      <c r="AH53" s="888"/>
      <c r="AI53" s="888"/>
      <c r="AJ53" s="889"/>
      <c r="AK53" s="871">
        <v>0</v>
      </c>
      <c r="AL53" s="888"/>
      <c r="AM53" s="888"/>
      <c r="AN53" s="888"/>
      <c r="AO53" s="889"/>
      <c r="AP53" s="871">
        <v>0</v>
      </c>
      <c r="AQ53" s="888"/>
      <c r="AR53" s="888"/>
      <c r="AS53" s="888"/>
      <c r="AT53" s="889"/>
      <c r="AU53" s="871">
        <v>0</v>
      </c>
      <c r="AV53" s="888"/>
      <c r="AW53" s="888"/>
      <c r="AX53" s="888"/>
      <c r="AY53" s="889"/>
      <c r="AZ53" s="871">
        <v>0</v>
      </c>
      <c r="BA53" s="888"/>
      <c r="BB53" s="888"/>
      <c r="BC53" s="888"/>
      <c r="BD53" s="889"/>
      <c r="BE53" s="871">
        <f t="shared" si="1"/>
        <v>0.587</v>
      </c>
      <c r="BF53" s="872"/>
      <c r="BG53" s="872"/>
      <c r="BH53" s="872"/>
      <c r="BI53" s="872"/>
      <c r="BJ53" s="872"/>
      <c r="BK53" s="872"/>
      <c r="BL53" s="873"/>
    </row>
    <row r="54" spans="1:64" ht="15.75">
      <c r="A54" s="900" t="s">
        <v>412</v>
      </c>
      <c r="B54" s="901"/>
      <c r="C54" s="902"/>
      <c r="D54" s="885" t="s">
        <v>577</v>
      </c>
      <c r="E54" s="886"/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6"/>
      <c r="S54" s="886"/>
      <c r="T54" s="886"/>
      <c r="U54" s="886"/>
      <c r="V54" s="886"/>
      <c r="W54" s="887"/>
      <c r="X54" s="923">
        <v>0.246</v>
      </c>
      <c r="Y54" s="872"/>
      <c r="Z54" s="872"/>
      <c r="AA54" s="872"/>
      <c r="AB54" s="872"/>
      <c r="AC54" s="872"/>
      <c r="AD54" s="872"/>
      <c r="AE54" s="909"/>
      <c r="AF54" s="871">
        <f t="shared" si="0"/>
        <v>0</v>
      </c>
      <c r="AG54" s="888"/>
      <c r="AH54" s="888"/>
      <c r="AI54" s="888"/>
      <c r="AJ54" s="889"/>
      <c r="AK54" s="871">
        <v>0</v>
      </c>
      <c r="AL54" s="888"/>
      <c r="AM54" s="888"/>
      <c r="AN54" s="888"/>
      <c r="AO54" s="889"/>
      <c r="AP54" s="871">
        <v>0</v>
      </c>
      <c r="AQ54" s="888"/>
      <c r="AR54" s="888"/>
      <c r="AS54" s="888"/>
      <c r="AT54" s="889"/>
      <c r="AU54" s="871">
        <v>0</v>
      </c>
      <c r="AV54" s="888"/>
      <c r="AW54" s="888"/>
      <c r="AX54" s="888"/>
      <c r="AY54" s="889"/>
      <c r="AZ54" s="871">
        <v>0</v>
      </c>
      <c r="BA54" s="888"/>
      <c r="BB54" s="888"/>
      <c r="BC54" s="888"/>
      <c r="BD54" s="889"/>
      <c r="BE54" s="871">
        <f t="shared" si="1"/>
        <v>0.246</v>
      </c>
      <c r="BF54" s="872"/>
      <c r="BG54" s="872"/>
      <c r="BH54" s="872"/>
      <c r="BI54" s="872"/>
      <c r="BJ54" s="872"/>
      <c r="BK54" s="872"/>
      <c r="BL54" s="873"/>
    </row>
    <row r="55" spans="1:64" ht="15.75">
      <c r="A55" s="900" t="s">
        <v>413</v>
      </c>
      <c r="B55" s="901"/>
      <c r="C55" s="902"/>
      <c r="D55" s="885" t="s">
        <v>57</v>
      </c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7"/>
      <c r="X55" s="923">
        <v>0.425</v>
      </c>
      <c r="Y55" s="872"/>
      <c r="Z55" s="872"/>
      <c r="AA55" s="872"/>
      <c r="AB55" s="872"/>
      <c r="AC55" s="872"/>
      <c r="AD55" s="872"/>
      <c r="AE55" s="909"/>
      <c r="AF55" s="871">
        <f t="shared" si="0"/>
        <v>0</v>
      </c>
      <c r="AG55" s="888"/>
      <c r="AH55" s="888"/>
      <c r="AI55" s="888"/>
      <c r="AJ55" s="889"/>
      <c r="AK55" s="871">
        <v>0</v>
      </c>
      <c r="AL55" s="888"/>
      <c r="AM55" s="888"/>
      <c r="AN55" s="888"/>
      <c r="AO55" s="889"/>
      <c r="AP55" s="871">
        <v>0</v>
      </c>
      <c r="AQ55" s="888"/>
      <c r="AR55" s="888"/>
      <c r="AS55" s="888"/>
      <c r="AT55" s="889"/>
      <c r="AU55" s="871">
        <v>0</v>
      </c>
      <c r="AV55" s="888"/>
      <c r="AW55" s="888"/>
      <c r="AX55" s="888"/>
      <c r="AY55" s="889"/>
      <c r="AZ55" s="871">
        <v>0</v>
      </c>
      <c r="BA55" s="888"/>
      <c r="BB55" s="888"/>
      <c r="BC55" s="888"/>
      <c r="BD55" s="889"/>
      <c r="BE55" s="871">
        <f t="shared" si="1"/>
        <v>0.425</v>
      </c>
      <c r="BF55" s="872"/>
      <c r="BG55" s="872"/>
      <c r="BH55" s="872"/>
      <c r="BI55" s="872"/>
      <c r="BJ55" s="872"/>
      <c r="BK55" s="872"/>
      <c r="BL55" s="873"/>
    </row>
    <row r="56" spans="1:64" ht="15.75">
      <c r="A56" s="900" t="s">
        <v>414</v>
      </c>
      <c r="B56" s="901"/>
      <c r="C56" s="902"/>
      <c r="D56" s="885" t="s">
        <v>58</v>
      </c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887"/>
      <c r="X56" s="923">
        <v>0.367</v>
      </c>
      <c r="Y56" s="872"/>
      <c r="Z56" s="872"/>
      <c r="AA56" s="872"/>
      <c r="AB56" s="872"/>
      <c r="AC56" s="872"/>
      <c r="AD56" s="872"/>
      <c r="AE56" s="909"/>
      <c r="AF56" s="871">
        <f t="shared" si="0"/>
        <v>0</v>
      </c>
      <c r="AG56" s="888"/>
      <c r="AH56" s="888"/>
      <c r="AI56" s="888"/>
      <c r="AJ56" s="889"/>
      <c r="AK56" s="871">
        <v>0</v>
      </c>
      <c r="AL56" s="888"/>
      <c r="AM56" s="888"/>
      <c r="AN56" s="888"/>
      <c r="AO56" s="889"/>
      <c r="AP56" s="871">
        <v>0</v>
      </c>
      <c r="AQ56" s="888"/>
      <c r="AR56" s="888"/>
      <c r="AS56" s="888"/>
      <c r="AT56" s="889"/>
      <c r="AU56" s="871">
        <v>0</v>
      </c>
      <c r="AV56" s="888"/>
      <c r="AW56" s="888"/>
      <c r="AX56" s="888"/>
      <c r="AY56" s="889"/>
      <c r="AZ56" s="871">
        <v>0</v>
      </c>
      <c r="BA56" s="888"/>
      <c r="BB56" s="888"/>
      <c r="BC56" s="888"/>
      <c r="BD56" s="889"/>
      <c r="BE56" s="871">
        <f t="shared" si="1"/>
        <v>0.367</v>
      </c>
      <c r="BF56" s="872"/>
      <c r="BG56" s="872"/>
      <c r="BH56" s="872"/>
      <c r="BI56" s="872"/>
      <c r="BJ56" s="872"/>
      <c r="BK56" s="872"/>
      <c r="BL56" s="873"/>
    </row>
    <row r="57" spans="1:64" ht="25.5" customHeight="1">
      <c r="A57" s="900" t="s">
        <v>415</v>
      </c>
      <c r="B57" s="901"/>
      <c r="C57" s="902"/>
      <c r="D57" s="885" t="s">
        <v>61</v>
      </c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6"/>
      <c r="V57" s="886"/>
      <c r="W57" s="887"/>
      <c r="X57" s="923">
        <v>0.491</v>
      </c>
      <c r="Y57" s="872"/>
      <c r="Z57" s="872"/>
      <c r="AA57" s="872"/>
      <c r="AB57" s="872"/>
      <c r="AC57" s="872"/>
      <c r="AD57" s="872"/>
      <c r="AE57" s="909"/>
      <c r="AF57" s="871">
        <f t="shared" si="0"/>
        <v>0</v>
      </c>
      <c r="AG57" s="888"/>
      <c r="AH57" s="888"/>
      <c r="AI57" s="888"/>
      <c r="AJ57" s="889"/>
      <c r="AK57" s="871">
        <v>0</v>
      </c>
      <c r="AL57" s="888"/>
      <c r="AM57" s="888"/>
      <c r="AN57" s="888"/>
      <c r="AO57" s="889"/>
      <c r="AP57" s="871">
        <v>0</v>
      </c>
      <c r="AQ57" s="888"/>
      <c r="AR57" s="888"/>
      <c r="AS57" s="888"/>
      <c r="AT57" s="889"/>
      <c r="AU57" s="871">
        <v>0</v>
      </c>
      <c r="AV57" s="888"/>
      <c r="AW57" s="888"/>
      <c r="AX57" s="888"/>
      <c r="AY57" s="889"/>
      <c r="AZ57" s="871">
        <v>0</v>
      </c>
      <c r="BA57" s="888"/>
      <c r="BB57" s="888"/>
      <c r="BC57" s="888"/>
      <c r="BD57" s="889"/>
      <c r="BE57" s="871">
        <f t="shared" si="1"/>
        <v>0.491</v>
      </c>
      <c r="BF57" s="872"/>
      <c r="BG57" s="872"/>
      <c r="BH57" s="872"/>
      <c r="BI57" s="872"/>
      <c r="BJ57" s="872"/>
      <c r="BK57" s="872"/>
      <c r="BL57" s="873"/>
    </row>
    <row r="58" spans="1:64" ht="28.5" customHeight="1">
      <c r="A58" s="900" t="s">
        <v>416</v>
      </c>
      <c r="B58" s="901"/>
      <c r="C58" s="902"/>
      <c r="D58" s="952" t="s">
        <v>60</v>
      </c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4"/>
      <c r="X58" s="923">
        <f>X59</f>
        <v>0.587</v>
      </c>
      <c r="Y58" s="872"/>
      <c r="Z58" s="872"/>
      <c r="AA58" s="872"/>
      <c r="AB58" s="872"/>
      <c r="AC58" s="872"/>
      <c r="AD58" s="872"/>
      <c r="AE58" s="909"/>
      <c r="AF58" s="910">
        <f>AF59</f>
        <v>0</v>
      </c>
      <c r="AG58" s="910"/>
      <c r="AH58" s="910"/>
      <c r="AI58" s="910"/>
      <c r="AJ58" s="910"/>
      <c r="AK58" s="871">
        <f>AK59</f>
        <v>0</v>
      </c>
      <c r="AL58" s="888"/>
      <c r="AM58" s="888"/>
      <c r="AN58" s="888"/>
      <c r="AO58" s="889"/>
      <c r="AP58" s="871">
        <f>AP59</f>
        <v>0</v>
      </c>
      <c r="AQ58" s="888"/>
      <c r="AR58" s="888"/>
      <c r="AS58" s="888"/>
      <c r="AT58" s="889"/>
      <c r="AU58" s="871">
        <f>AU59</f>
        <v>0</v>
      </c>
      <c r="AV58" s="888"/>
      <c r="AW58" s="888"/>
      <c r="AX58" s="888"/>
      <c r="AY58" s="889"/>
      <c r="AZ58" s="871">
        <f>AZ59</f>
        <v>0</v>
      </c>
      <c r="BA58" s="888"/>
      <c r="BB58" s="888"/>
      <c r="BC58" s="888"/>
      <c r="BD58" s="889"/>
      <c r="BE58" s="910">
        <f>BE59</f>
        <v>0.587</v>
      </c>
      <c r="BF58" s="918"/>
      <c r="BG58" s="918"/>
      <c r="BH58" s="918"/>
      <c r="BI58" s="918"/>
      <c r="BJ58" s="918"/>
      <c r="BK58" s="918"/>
      <c r="BL58" s="927"/>
    </row>
    <row r="59" spans="1:64" ht="15.75">
      <c r="A59" s="883" t="s">
        <v>417</v>
      </c>
      <c r="B59" s="884"/>
      <c r="C59" s="884"/>
      <c r="D59" s="951" t="s">
        <v>56</v>
      </c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18">
        <v>0.587</v>
      </c>
      <c r="Y59" s="918"/>
      <c r="Z59" s="918"/>
      <c r="AA59" s="918"/>
      <c r="AB59" s="918"/>
      <c r="AC59" s="918"/>
      <c r="AD59" s="918"/>
      <c r="AE59" s="918"/>
      <c r="AF59" s="910">
        <f>SUM(AK59:BD59)</f>
        <v>0</v>
      </c>
      <c r="AG59" s="910"/>
      <c r="AH59" s="910"/>
      <c r="AI59" s="910"/>
      <c r="AJ59" s="910"/>
      <c r="AK59" s="910">
        <v>0</v>
      </c>
      <c r="AL59" s="910"/>
      <c r="AM59" s="910"/>
      <c r="AN59" s="910"/>
      <c r="AO59" s="910"/>
      <c r="AP59" s="910">
        <v>0</v>
      </c>
      <c r="AQ59" s="910"/>
      <c r="AR59" s="910"/>
      <c r="AS59" s="910"/>
      <c r="AT59" s="910"/>
      <c r="AU59" s="910">
        <v>0</v>
      </c>
      <c r="AV59" s="910"/>
      <c r="AW59" s="910"/>
      <c r="AX59" s="910"/>
      <c r="AY59" s="910"/>
      <c r="AZ59" s="910">
        <v>0</v>
      </c>
      <c r="BA59" s="910"/>
      <c r="BB59" s="910"/>
      <c r="BC59" s="910"/>
      <c r="BD59" s="910"/>
      <c r="BE59" s="871">
        <f>X59-AF59</f>
        <v>0.587</v>
      </c>
      <c r="BF59" s="872"/>
      <c r="BG59" s="872"/>
      <c r="BH59" s="872"/>
      <c r="BI59" s="872"/>
      <c r="BJ59" s="872"/>
      <c r="BK59" s="872"/>
      <c r="BL59" s="873"/>
    </row>
    <row r="60" spans="1:64" ht="14.25" customHeight="1">
      <c r="A60" s="860" t="s">
        <v>418</v>
      </c>
      <c r="B60" s="861"/>
      <c r="C60" s="862"/>
      <c r="D60" s="866" t="s">
        <v>578</v>
      </c>
      <c r="E60" s="866"/>
      <c r="F60" s="866"/>
      <c r="G60" s="866"/>
      <c r="H60" s="866"/>
      <c r="I60" s="866"/>
      <c r="J60" s="866"/>
      <c r="K60" s="866"/>
      <c r="L60" s="866"/>
      <c r="M60" s="866"/>
      <c r="N60" s="866"/>
      <c r="O60" s="866"/>
      <c r="P60" s="866"/>
      <c r="Q60" s="866"/>
      <c r="R60" s="866"/>
      <c r="S60" s="866"/>
      <c r="T60" s="866"/>
      <c r="U60" s="866"/>
      <c r="V60" s="866"/>
      <c r="W60" s="866"/>
      <c r="X60" s="850"/>
      <c r="Y60" s="851"/>
      <c r="Z60" s="851"/>
      <c r="AA60" s="851"/>
      <c r="AB60" s="851"/>
      <c r="AC60" s="851"/>
      <c r="AD60" s="851"/>
      <c r="AE60" s="852"/>
      <c r="AF60" s="850"/>
      <c r="AG60" s="851"/>
      <c r="AH60" s="851"/>
      <c r="AI60" s="851"/>
      <c r="AJ60" s="852"/>
      <c r="AK60" s="850"/>
      <c r="AL60" s="851"/>
      <c r="AM60" s="851"/>
      <c r="AN60" s="851"/>
      <c r="AO60" s="852"/>
      <c r="AP60" s="850"/>
      <c r="AQ60" s="851"/>
      <c r="AR60" s="851"/>
      <c r="AS60" s="851"/>
      <c r="AT60" s="852"/>
      <c r="AU60" s="850"/>
      <c r="AV60" s="851"/>
      <c r="AW60" s="851"/>
      <c r="AX60" s="851"/>
      <c r="AY60" s="852"/>
      <c r="AZ60" s="850"/>
      <c r="BA60" s="851"/>
      <c r="BB60" s="851"/>
      <c r="BC60" s="851"/>
      <c r="BD60" s="852"/>
      <c r="BE60" s="850"/>
      <c r="BF60" s="851"/>
      <c r="BG60" s="851"/>
      <c r="BH60" s="851"/>
      <c r="BI60" s="851"/>
      <c r="BJ60" s="851"/>
      <c r="BK60" s="851"/>
      <c r="BL60" s="856"/>
    </row>
    <row r="61" spans="1:64" ht="13.5" customHeight="1">
      <c r="A61" s="863"/>
      <c r="B61" s="864"/>
      <c r="C61" s="865"/>
      <c r="D61" s="867" t="s">
        <v>579</v>
      </c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53"/>
      <c r="Y61" s="854"/>
      <c r="Z61" s="854"/>
      <c r="AA61" s="854"/>
      <c r="AB61" s="854"/>
      <c r="AC61" s="854"/>
      <c r="AD61" s="854"/>
      <c r="AE61" s="855"/>
      <c r="AF61" s="853"/>
      <c r="AG61" s="854"/>
      <c r="AH61" s="854"/>
      <c r="AI61" s="854"/>
      <c r="AJ61" s="855"/>
      <c r="AK61" s="853"/>
      <c r="AL61" s="854"/>
      <c r="AM61" s="854"/>
      <c r="AN61" s="854"/>
      <c r="AO61" s="855"/>
      <c r="AP61" s="853"/>
      <c r="AQ61" s="854"/>
      <c r="AR61" s="854"/>
      <c r="AS61" s="854"/>
      <c r="AT61" s="855"/>
      <c r="AU61" s="853"/>
      <c r="AV61" s="854"/>
      <c r="AW61" s="854"/>
      <c r="AX61" s="854"/>
      <c r="AY61" s="855"/>
      <c r="AZ61" s="853"/>
      <c r="BA61" s="854"/>
      <c r="BB61" s="854"/>
      <c r="BC61" s="854"/>
      <c r="BD61" s="855"/>
      <c r="BE61" s="853"/>
      <c r="BF61" s="854"/>
      <c r="BG61" s="854"/>
      <c r="BH61" s="854"/>
      <c r="BI61" s="854"/>
      <c r="BJ61" s="854"/>
      <c r="BK61" s="854"/>
      <c r="BL61" s="857"/>
    </row>
    <row r="62" spans="1:64" ht="13.5" customHeight="1">
      <c r="A62" s="860" t="s">
        <v>420</v>
      </c>
      <c r="B62" s="861"/>
      <c r="C62" s="862"/>
      <c r="D62" s="866" t="s">
        <v>580</v>
      </c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50"/>
      <c r="Y62" s="851"/>
      <c r="Z62" s="851"/>
      <c r="AA62" s="851"/>
      <c r="AB62" s="851"/>
      <c r="AC62" s="851"/>
      <c r="AD62" s="851"/>
      <c r="AE62" s="852"/>
      <c r="AF62" s="850"/>
      <c r="AG62" s="851"/>
      <c r="AH62" s="851"/>
      <c r="AI62" s="851"/>
      <c r="AJ62" s="852"/>
      <c r="AK62" s="850"/>
      <c r="AL62" s="851"/>
      <c r="AM62" s="851"/>
      <c r="AN62" s="851"/>
      <c r="AO62" s="852"/>
      <c r="AP62" s="850"/>
      <c r="AQ62" s="851"/>
      <c r="AR62" s="851"/>
      <c r="AS62" s="851"/>
      <c r="AT62" s="852"/>
      <c r="AU62" s="850"/>
      <c r="AV62" s="851"/>
      <c r="AW62" s="851"/>
      <c r="AX62" s="851"/>
      <c r="AY62" s="852"/>
      <c r="AZ62" s="850"/>
      <c r="BA62" s="851"/>
      <c r="BB62" s="851"/>
      <c r="BC62" s="851"/>
      <c r="BD62" s="852"/>
      <c r="BE62" s="850"/>
      <c r="BF62" s="851"/>
      <c r="BG62" s="851"/>
      <c r="BH62" s="851"/>
      <c r="BI62" s="851"/>
      <c r="BJ62" s="851"/>
      <c r="BK62" s="851"/>
      <c r="BL62" s="856"/>
    </row>
    <row r="63" spans="1:64" ht="13.5" customHeight="1">
      <c r="A63" s="947"/>
      <c r="B63" s="948"/>
      <c r="C63" s="949"/>
      <c r="D63" s="939" t="s">
        <v>581</v>
      </c>
      <c r="E63" s="940"/>
      <c r="F63" s="940"/>
      <c r="G63" s="940"/>
      <c r="H63" s="940"/>
      <c r="I63" s="940"/>
      <c r="J63" s="940"/>
      <c r="K63" s="940"/>
      <c r="L63" s="940"/>
      <c r="M63" s="940"/>
      <c r="N63" s="940"/>
      <c r="O63" s="940"/>
      <c r="P63" s="940"/>
      <c r="Q63" s="940"/>
      <c r="R63" s="940"/>
      <c r="S63" s="940"/>
      <c r="T63" s="940"/>
      <c r="U63" s="940"/>
      <c r="V63" s="940"/>
      <c r="W63" s="941"/>
      <c r="X63" s="936"/>
      <c r="Y63" s="937"/>
      <c r="Z63" s="937"/>
      <c r="AA63" s="937"/>
      <c r="AB63" s="937"/>
      <c r="AC63" s="937"/>
      <c r="AD63" s="937"/>
      <c r="AE63" s="950"/>
      <c r="AF63" s="936"/>
      <c r="AG63" s="937"/>
      <c r="AH63" s="937"/>
      <c r="AI63" s="937"/>
      <c r="AJ63" s="950"/>
      <c r="AK63" s="936"/>
      <c r="AL63" s="937"/>
      <c r="AM63" s="937"/>
      <c r="AN63" s="937"/>
      <c r="AO63" s="950"/>
      <c r="AP63" s="936"/>
      <c r="AQ63" s="937"/>
      <c r="AR63" s="937"/>
      <c r="AS63" s="937"/>
      <c r="AT63" s="950"/>
      <c r="AU63" s="936"/>
      <c r="AV63" s="937"/>
      <c r="AW63" s="937"/>
      <c r="AX63" s="937"/>
      <c r="AY63" s="950"/>
      <c r="AZ63" s="936"/>
      <c r="BA63" s="937"/>
      <c r="BB63" s="937"/>
      <c r="BC63" s="937"/>
      <c r="BD63" s="950"/>
      <c r="BE63" s="936"/>
      <c r="BF63" s="937"/>
      <c r="BG63" s="937"/>
      <c r="BH63" s="937"/>
      <c r="BI63" s="937"/>
      <c r="BJ63" s="937"/>
      <c r="BK63" s="937"/>
      <c r="BL63" s="938"/>
    </row>
    <row r="64" spans="1:64" ht="13.5" customHeight="1">
      <c r="A64" s="863"/>
      <c r="B64" s="864"/>
      <c r="C64" s="865"/>
      <c r="D64" s="867" t="s">
        <v>582</v>
      </c>
      <c r="E64" s="867"/>
      <c r="F64" s="867"/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867"/>
      <c r="X64" s="853"/>
      <c r="Y64" s="854"/>
      <c r="Z64" s="854"/>
      <c r="AA64" s="854"/>
      <c r="AB64" s="854"/>
      <c r="AC64" s="854"/>
      <c r="AD64" s="854"/>
      <c r="AE64" s="855"/>
      <c r="AF64" s="853"/>
      <c r="AG64" s="854"/>
      <c r="AH64" s="854"/>
      <c r="AI64" s="854"/>
      <c r="AJ64" s="855"/>
      <c r="AK64" s="853"/>
      <c r="AL64" s="854"/>
      <c r="AM64" s="854"/>
      <c r="AN64" s="854"/>
      <c r="AO64" s="855"/>
      <c r="AP64" s="853"/>
      <c r="AQ64" s="854"/>
      <c r="AR64" s="854"/>
      <c r="AS64" s="854"/>
      <c r="AT64" s="855"/>
      <c r="AU64" s="853"/>
      <c r="AV64" s="854"/>
      <c r="AW64" s="854"/>
      <c r="AX64" s="854"/>
      <c r="AY64" s="855"/>
      <c r="AZ64" s="853"/>
      <c r="BA64" s="854"/>
      <c r="BB64" s="854"/>
      <c r="BC64" s="854"/>
      <c r="BD64" s="855"/>
      <c r="BE64" s="853"/>
      <c r="BF64" s="854"/>
      <c r="BG64" s="854"/>
      <c r="BH64" s="854"/>
      <c r="BI64" s="854"/>
      <c r="BJ64" s="854"/>
      <c r="BK64" s="854"/>
      <c r="BL64" s="857"/>
    </row>
    <row r="65" spans="1:64" ht="15.75">
      <c r="A65" s="942" t="s">
        <v>75</v>
      </c>
      <c r="B65" s="943"/>
      <c r="C65" s="943"/>
      <c r="D65" s="944" t="s">
        <v>583</v>
      </c>
      <c r="E65" s="945"/>
      <c r="F65" s="945"/>
      <c r="G65" s="945"/>
      <c r="H65" s="945"/>
      <c r="I65" s="945"/>
      <c r="J65" s="945"/>
      <c r="K65" s="945"/>
      <c r="L65" s="945"/>
      <c r="M65" s="945"/>
      <c r="N65" s="945"/>
      <c r="O65" s="945"/>
      <c r="P65" s="945"/>
      <c r="Q65" s="945"/>
      <c r="R65" s="945"/>
      <c r="S65" s="945"/>
      <c r="T65" s="945"/>
      <c r="U65" s="945"/>
      <c r="V65" s="945"/>
      <c r="W65" s="946"/>
      <c r="X65" s="930">
        <f>X70+X76</f>
        <v>13.754999999999999</v>
      </c>
      <c r="Y65" s="931"/>
      <c r="Z65" s="931"/>
      <c r="AA65" s="931"/>
      <c r="AB65" s="931"/>
      <c r="AC65" s="931"/>
      <c r="AD65" s="931"/>
      <c r="AE65" s="931"/>
      <c r="AF65" s="930">
        <f>AF70+AF76</f>
        <v>2.46384</v>
      </c>
      <c r="AG65" s="931"/>
      <c r="AH65" s="931"/>
      <c r="AI65" s="931"/>
      <c r="AJ65" s="931"/>
      <c r="AK65" s="930">
        <f>AK70+AK76</f>
        <v>0</v>
      </c>
      <c r="AL65" s="931"/>
      <c r="AM65" s="931"/>
      <c r="AN65" s="931"/>
      <c r="AO65" s="931"/>
      <c r="AP65" s="930">
        <f>AP70+AP76</f>
        <v>0</v>
      </c>
      <c r="AQ65" s="931"/>
      <c r="AR65" s="931"/>
      <c r="AS65" s="931"/>
      <c r="AT65" s="931"/>
      <c r="AU65" s="930">
        <f>AU70+AU76</f>
        <v>0</v>
      </c>
      <c r="AV65" s="931"/>
      <c r="AW65" s="931"/>
      <c r="AX65" s="931"/>
      <c r="AY65" s="931"/>
      <c r="AZ65" s="930">
        <f>AZ70+AZ76</f>
        <v>2.46384</v>
      </c>
      <c r="BA65" s="931"/>
      <c r="BB65" s="931"/>
      <c r="BC65" s="931"/>
      <c r="BD65" s="931"/>
      <c r="BE65" s="930">
        <f>BE70+BE76</f>
        <v>11.29116</v>
      </c>
      <c r="BF65" s="931"/>
      <c r="BG65" s="931"/>
      <c r="BH65" s="931"/>
      <c r="BI65" s="931"/>
      <c r="BJ65" s="931"/>
      <c r="BK65" s="931"/>
      <c r="BL65" s="932"/>
    </row>
    <row r="66" spans="1:64" ht="13.5" customHeight="1">
      <c r="A66" s="860" t="s">
        <v>76</v>
      </c>
      <c r="B66" s="861"/>
      <c r="C66" s="862"/>
      <c r="D66" s="933" t="s">
        <v>566</v>
      </c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5"/>
      <c r="X66" s="850"/>
      <c r="Y66" s="851"/>
      <c r="Z66" s="851"/>
      <c r="AA66" s="851"/>
      <c r="AB66" s="851"/>
      <c r="AC66" s="851"/>
      <c r="AD66" s="851"/>
      <c r="AE66" s="852"/>
      <c r="AF66" s="850"/>
      <c r="AG66" s="851"/>
      <c r="AH66" s="851"/>
      <c r="AI66" s="851"/>
      <c r="AJ66" s="852"/>
      <c r="AK66" s="850"/>
      <c r="AL66" s="851"/>
      <c r="AM66" s="851"/>
      <c r="AN66" s="851"/>
      <c r="AO66" s="852"/>
      <c r="AP66" s="850"/>
      <c r="AQ66" s="851"/>
      <c r="AR66" s="851"/>
      <c r="AS66" s="851"/>
      <c r="AT66" s="852"/>
      <c r="AU66" s="850"/>
      <c r="AV66" s="851"/>
      <c r="AW66" s="851"/>
      <c r="AX66" s="851"/>
      <c r="AY66" s="852"/>
      <c r="AZ66" s="850"/>
      <c r="BA66" s="851"/>
      <c r="BB66" s="851"/>
      <c r="BC66" s="851"/>
      <c r="BD66" s="852"/>
      <c r="BE66" s="850"/>
      <c r="BF66" s="851"/>
      <c r="BG66" s="851"/>
      <c r="BH66" s="851"/>
      <c r="BI66" s="851"/>
      <c r="BJ66" s="851"/>
      <c r="BK66" s="851"/>
      <c r="BL66" s="856"/>
    </row>
    <row r="67" spans="1:64" ht="13.5" customHeight="1">
      <c r="A67" s="863"/>
      <c r="B67" s="864"/>
      <c r="C67" s="865"/>
      <c r="D67" s="867" t="s">
        <v>567</v>
      </c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7"/>
      <c r="V67" s="867"/>
      <c r="W67" s="867"/>
      <c r="X67" s="853"/>
      <c r="Y67" s="854"/>
      <c r="Z67" s="854"/>
      <c r="AA67" s="854"/>
      <c r="AB67" s="854"/>
      <c r="AC67" s="854"/>
      <c r="AD67" s="854"/>
      <c r="AE67" s="855"/>
      <c r="AF67" s="853"/>
      <c r="AG67" s="854"/>
      <c r="AH67" s="854"/>
      <c r="AI67" s="854"/>
      <c r="AJ67" s="855"/>
      <c r="AK67" s="853"/>
      <c r="AL67" s="854"/>
      <c r="AM67" s="854"/>
      <c r="AN67" s="854"/>
      <c r="AO67" s="855"/>
      <c r="AP67" s="853"/>
      <c r="AQ67" s="854"/>
      <c r="AR67" s="854"/>
      <c r="AS67" s="854"/>
      <c r="AT67" s="855"/>
      <c r="AU67" s="853"/>
      <c r="AV67" s="854"/>
      <c r="AW67" s="854"/>
      <c r="AX67" s="854"/>
      <c r="AY67" s="855"/>
      <c r="AZ67" s="853"/>
      <c r="BA67" s="854"/>
      <c r="BB67" s="854"/>
      <c r="BC67" s="854"/>
      <c r="BD67" s="855"/>
      <c r="BE67" s="853"/>
      <c r="BF67" s="854"/>
      <c r="BG67" s="854"/>
      <c r="BH67" s="854"/>
      <c r="BI67" s="854"/>
      <c r="BJ67" s="854"/>
      <c r="BK67" s="854"/>
      <c r="BL67" s="857"/>
    </row>
    <row r="68" spans="1:64" ht="15.75">
      <c r="A68" s="883"/>
      <c r="B68" s="884"/>
      <c r="C68" s="884"/>
      <c r="D68" s="929" t="s">
        <v>387</v>
      </c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9"/>
      <c r="U68" s="929"/>
      <c r="V68" s="929"/>
      <c r="W68" s="929"/>
      <c r="X68" s="918"/>
      <c r="Y68" s="918"/>
      <c r="Z68" s="918"/>
      <c r="AA68" s="918"/>
      <c r="AB68" s="918"/>
      <c r="AC68" s="918"/>
      <c r="AD68" s="918"/>
      <c r="AE68" s="918"/>
      <c r="AF68" s="918"/>
      <c r="AG68" s="918"/>
      <c r="AH68" s="918"/>
      <c r="AI68" s="918"/>
      <c r="AJ68" s="918"/>
      <c r="AK68" s="918"/>
      <c r="AL68" s="918"/>
      <c r="AM68" s="918"/>
      <c r="AN68" s="918"/>
      <c r="AO68" s="918"/>
      <c r="AP68" s="918"/>
      <c r="AQ68" s="918"/>
      <c r="AR68" s="918"/>
      <c r="AS68" s="918"/>
      <c r="AT68" s="918"/>
      <c r="AU68" s="918"/>
      <c r="AV68" s="918"/>
      <c r="AW68" s="918"/>
      <c r="AX68" s="918"/>
      <c r="AY68" s="918"/>
      <c r="AZ68" s="918"/>
      <c r="BA68" s="918"/>
      <c r="BB68" s="918"/>
      <c r="BC68" s="918"/>
      <c r="BD68" s="918"/>
      <c r="BE68" s="918"/>
      <c r="BF68" s="918"/>
      <c r="BG68" s="918"/>
      <c r="BH68" s="918"/>
      <c r="BI68" s="918"/>
      <c r="BJ68" s="918"/>
      <c r="BK68" s="918"/>
      <c r="BL68" s="927"/>
    </row>
    <row r="69" spans="1:64" ht="15.75">
      <c r="A69" s="924" t="s">
        <v>77</v>
      </c>
      <c r="B69" s="925"/>
      <c r="C69" s="925"/>
      <c r="D69" s="928" t="s">
        <v>584</v>
      </c>
      <c r="E69" s="928"/>
      <c r="F69" s="928"/>
      <c r="G69" s="928"/>
      <c r="H69" s="928"/>
      <c r="I69" s="928"/>
      <c r="J69" s="928"/>
      <c r="K69" s="928"/>
      <c r="L69" s="928"/>
      <c r="M69" s="928"/>
      <c r="N69" s="928"/>
      <c r="O69" s="928"/>
      <c r="P69" s="928"/>
      <c r="Q69" s="928"/>
      <c r="R69" s="928"/>
      <c r="S69" s="928"/>
      <c r="T69" s="928"/>
      <c r="U69" s="928"/>
      <c r="V69" s="928"/>
      <c r="W69" s="928"/>
      <c r="X69" s="919"/>
      <c r="Y69" s="920"/>
      <c r="Z69" s="920"/>
      <c r="AA69" s="920"/>
      <c r="AB69" s="920"/>
      <c r="AC69" s="920"/>
      <c r="AD69" s="920"/>
      <c r="AE69" s="920"/>
      <c r="AF69" s="919"/>
      <c r="AG69" s="920"/>
      <c r="AH69" s="920"/>
      <c r="AI69" s="920"/>
      <c r="AJ69" s="920"/>
      <c r="AK69" s="919"/>
      <c r="AL69" s="920"/>
      <c r="AM69" s="920"/>
      <c r="AN69" s="920"/>
      <c r="AO69" s="920"/>
      <c r="AP69" s="919"/>
      <c r="AQ69" s="920"/>
      <c r="AR69" s="920"/>
      <c r="AS69" s="920"/>
      <c r="AT69" s="920"/>
      <c r="AU69" s="919"/>
      <c r="AV69" s="920"/>
      <c r="AW69" s="920"/>
      <c r="AX69" s="920"/>
      <c r="AY69" s="920"/>
      <c r="AZ69" s="919"/>
      <c r="BA69" s="920"/>
      <c r="BB69" s="920"/>
      <c r="BC69" s="920"/>
      <c r="BD69" s="920"/>
      <c r="BE69" s="919"/>
      <c r="BF69" s="920"/>
      <c r="BG69" s="920"/>
      <c r="BH69" s="920"/>
      <c r="BI69" s="920"/>
      <c r="BJ69" s="920"/>
      <c r="BK69" s="920"/>
      <c r="BL69" s="921"/>
    </row>
    <row r="70" spans="1:64" ht="15.75">
      <c r="A70" s="924" t="s">
        <v>424</v>
      </c>
      <c r="B70" s="925"/>
      <c r="C70" s="925"/>
      <c r="D70" s="926" t="s">
        <v>568</v>
      </c>
      <c r="E70" s="912"/>
      <c r="F70" s="912"/>
      <c r="G70" s="912"/>
      <c r="H70" s="912"/>
      <c r="I70" s="912"/>
      <c r="J70" s="912"/>
      <c r="K70" s="912"/>
      <c r="L70" s="912"/>
      <c r="M70" s="912"/>
      <c r="N70" s="912"/>
      <c r="O70" s="912"/>
      <c r="P70" s="912"/>
      <c r="Q70" s="912"/>
      <c r="R70" s="912"/>
      <c r="S70" s="912"/>
      <c r="T70" s="912"/>
      <c r="U70" s="912"/>
      <c r="V70" s="912"/>
      <c r="W70" s="913"/>
      <c r="X70" s="920">
        <f>X71</f>
        <v>7.755</v>
      </c>
      <c r="Y70" s="920"/>
      <c r="Z70" s="920"/>
      <c r="AA70" s="920"/>
      <c r="AB70" s="920"/>
      <c r="AC70" s="920"/>
      <c r="AD70" s="920"/>
      <c r="AE70" s="920"/>
      <c r="AF70" s="919">
        <f>AF71</f>
        <v>0</v>
      </c>
      <c r="AG70" s="920"/>
      <c r="AH70" s="920"/>
      <c r="AI70" s="920"/>
      <c r="AJ70" s="920"/>
      <c r="AK70" s="919">
        <f>AK71</f>
        <v>0</v>
      </c>
      <c r="AL70" s="920"/>
      <c r="AM70" s="920"/>
      <c r="AN70" s="920"/>
      <c r="AO70" s="920"/>
      <c r="AP70" s="919">
        <f>AP71</f>
        <v>0</v>
      </c>
      <c r="AQ70" s="920"/>
      <c r="AR70" s="920"/>
      <c r="AS70" s="920"/>
      <c r="AT70" s="920"/>
      <c r="AU70" s="919">
        <f>AU71</f>
        <v>0</v>
      </c>
      <c r="AV70" s="920"/>
      <c r="AW70" s="920"/>
      <c r="AX70" s="920"/>
      <c r="AY70" s="920"/>
      <c r="AZ70" s="919">
        <f>AZ71</f>
        <v>0</v>
      </c>
      <c r="BA70" s="920"/>
      <c r="BB70" s="920"/>
      <c r="BC70" s="920"/>
      <c r="BD70" s="920"/>
      <c r="BE70" s="919">
        <f>BE71</f>
        <v>7.755</v>
      </c>
      <c r="BF70" s="920"/>
      <c r="BG70" s="920"/>
      <c r="BH70" s="920"/>
      <c r="BI70" s="920"/>
      <c r="BJ70" s="920"/>
      <c r="BK70" s="920"/>
      <c r="BL70" s="921"/>
    </row>
    <row r="71" spans="1:64" ht="15.75">
      <c r="A71" s="900"/>
      <c r="B71" s="901"/>
      <c r="C71" s="902"/>
      <c r="D71" s="922" t="s">
        <v>204</v>
      </c>
      <c r="E71" s="901"/>
      <c r="F71" s="901"/>
      <c r="G71" s="901"/>
      <c r="H71" s="901"/>
      <c r="I71" s="901"/>
      <c r="J71" s="901"/>
      <c r="K71" s="901"/>
      <c r="L71" s="901"/>
      <c r="M71" s="901"/>
      <c r="N71" s="901"/>
      <c r="O71" s="901"/>
      <c r="P71" s="901"/>
      <c r="Q71" s="901"/>
      <c r="R71" s="901"/>
      <c r="S71" s="901"/>
      <c r="T71" s="901"/>
      <c r="U71" s="901"/>
      <c r="V71" s="901"/>
      <c r="W71" s="902"/>
      <c r="X71" s="923">
        <f>SUM(X72:AE75)</f>
        <v>7.755</v>
      </c>
      <c r="Y71" s="872"/>
      <c r="Z71" s="872"/>
      <c r="AA71" s="872"/>
      <c r="AB71" s="872"/>
      <c r="AC71" s="872"/>
      <c r="AD71" s="872"/>
      <c r="AE71" s="909"/>
      <c r="AF71" s="871">
        <f>SUM(AF72:AJ75)</f>
        <v>0</v>
      </c>
      <c r="AG71" s="872"/>
      <c r="AH71" s="872"/>
      <c r="AI71" s="872"/>
      <c r="AJ71" s="909"/>
      <c r="AK71" s="871">
        <f>SUM(AK72:AO75)</f>
        <v>0</v>
      </c>
      <c r="AL71" s="872"/>
      <c r="AM71" s="872"/>
      <c r="AN71" s="872"/>
      <c r="AO71" s="909"/>
      <c r="AP71" s="871">
        <f>SUM(AP72:AT75)</f>
        <v>0</v>
      </c>
      <c r="AQ71" s="872"/>
      <c r="AR71" s="872"/>
      <c r="AS71" s="872"/>
      <c r="AT71" s="909"/>
      <c r="AU71" s="871">
        <f>SUM(AU72:AY75)</f>
        <v>0</v>
      </c>
      <c r="AV71" s="872"/>
      <c r="AW71" s="872"/>
      <c r="AX71" s="872"/>
      <c r="AY71" s="909"/>
      <c r="AZ71" s="871">
        <f>SUM(AZ72:BD75)</f>
        <v>0</v>
      </c>
      <c r="BA71" s="872"/>
      <c r="BB71" s="872"/>
      <c r="BC71" s="872"/>
      <c r="BD71" s="909"/>
      <c r="BE71" s="871">
        <f>SUM(BE72:BL75)</f>
        <v>7.755</v>
      </c>
      <c r="BF71" s="872"/>
      <c r="BG71" s="872"/>
      <c r="BH71" s="872"/>
      <c r="BI71" s="872"/>
      <c r="BJ71" s="872"/>
      <c r="BK71" s="872"/>
      <c r="BL71" s="873"/>
    </row>
    <row r="72" spans="1:64" ht="27" customHeight="1">
      <c r="A72" s="883" t="s">
        <v>585</v>
      </c>
      <c r="B72" s="884"/>
      <c r="C72" s="884"/>
      <c r="D72" s="885" t="s">
        <v>62</v>
      </c>
      <c r="E72" s="886"/>
      <c r="F72" s="886"/>
      <c r="G72" s="886"/>
      <c r="H72" s="886"/>
      <c r="I72" s="886"/>
      <c r="J72" s="886"/>
      <c r="K72" s="886"/>
      <c r="L72" s="886"/>
      <c r="M72" s="886"/>
      <c r="N72" s="886"/>
      <c r="O72" s="886"/>
      <c r="P72" s="886"/>
      <c r="Q72" s="886"/>
      <c r="R72" s="886"/>
      <c r="S72" s="886"/>
      <c r="T72" s="886"/>
      <c r="U72" s="886"/>
      <c r="V72" s="886"/>
      <c r="W72" s="887"/>
      <c r="X72" s="918">
        <v>1.915</v>
      </c>
      <c r="Y72" s="918"/>
      <c r="Z72" s="918"/>
      <c r="AA72" s="918"/>
      <c r="AB72" s="918"/>
      <c r="AC72" s="918"/>
      <c r="AD72" s="918"/>
      <c r="AE72" s="918"/>
      <c r="AF72" s="910">
        <f>SUM(AK72:BD72)</f>
        <v>0</v>
      </c>
      <c r="AG72" s="910"/>
      <c r="AH72" s="910"/>
      <c r="AI72" s="910"/>
      <c r="AJ72" s="910"/>
      <c r="AK72" s="910">
        <v>0</v>
      </c>
      <c r="AL72" s="910"/>
      <c r="AM72" s="910"/>
      <c r="AN72" s="910"/>
      <c r="AO72" s="910"/>
      <c r="AP72" s="910">
        <v>0</v>
      </c>
      <c r="AQ72" s="910"/>
      <c r="AR72" s="910"/>
      <c r="AS72" s="910"/>
      <c r="AT72" s="910"/>
      <c r="AU72" s="910">
        <v>0</v>
      </c>
      <c r="AV72" s="910"/>
      <c r="AW72" s="910"/>
      <c r="AX72" s="910"/>
      <c r="AY72" s="910"/>
      <c r="AZ72" s="910">
        <v>0</v>
      </c>
      <c r="BA72" s="910"/>
      <c r="BB72" s="910"/>
      <c r="BC72" s="910"/>
      <c r="BD72" s="910"/>
      <c r="BE72" s="871">
        <f>X72-AF72</f>
        <v>1.915</v>
      </c>
      <c r="BF72" s="872"/>
      <c r="BG72" s="872"/>
      <c r="BH72" s="872"/>
      <c r="BI72" s="872"/>
      <c r="BJ72" s="872"/>
      <c r="BK72" s="872"/>
      <c r="BL72" s="873"/>
    </row>
    <row r="73" spans="1:64" ht="37.5" customHeight="1">
      <c r="A73" s="883" t="s">
        <v>586</v>
      </c>
      <c r="B73" s="884"/>
      <c r="C73" s="884"/>
      <c r="D73" s="885" t="s">
        <v>63</v>
      </c>
      <c r="E73" s="886"/>
      <c r="F73" s="886"/>
      <c r="G73" s="886"/>
      <c r="H73" s="886"/>
      <c r="I73" s="886"/>
      <c r="J73" s="886"/>
      <c r="K73" s="886"/>
      <c r="L73" s="886"/>
      <c r="M73" s="886"/>
      <c r="N73" s="886"/>
      <c r="O73" s="886"/>
      <c r="P73" s="886"/>
      <c r="Q73" s="886"/>
      <c r="R73" s="886"/>
      <c r="S73" s="886"/>
      <c r="T73" s="886"/>
      <c r="U73" s="886"/>
      <c r="V73" s="886"/>
      <c r="W73" s="887"/>
      <c r="X73" s="918">
        <v>1.368</v>
      </c>
      <c r="Y73" s="918"/>
      <c r="Z73" s="918"/>
      <c r="AA73" s="918"/>
      <c r="AB73" s="918"/>
      <c r="AC73" s="918"/>
      <c r="AD73" s="918"/>
      <c r="AE73" s="918"/>
      <c r="AF73" s="910">
        <f>SUM(AK73:BD73)</f>
        <v>0</v>
      </c>
      <c r="AG73" s="910"/>
      <c r="AH73" s="910"/>
      <c r="AI73" s="910"/>
      <c r="AJ73" s="910"/>
      <c r="AK73" s="910">
        <v>0</v>
      </c>
      <c r="AL73" s="910"/>
      <c r="AM73" s="910"/>
      <c r="AN73" s="910"/>
      <c r="AO73" s="910"/>
      <c r="AP73" s="910">
        <v>0</v>
      </c>
      <c r="AQ73" s="910"/>
      <c r="AR73" s="910"/>
      <c r="AS73" s="910"/>
      <c r="AT73" s="910"/>
      <c r="AU73" s="910">
        <v>0</v>
      </c>
      <c r="AV73" s="910"/>
      <c r="AW73" s="910"/>
      <c r="AX73" s="910"/>
      <c r="AY73" s="910"/>
      <c r="AZ73" s="910">
        <v>0</v>
      </c>
      <c r="BA73" s="910"/>
      <c r="BB73" s="910"/>
      <c r="BC73" s="910"/>
      <c r="BD73" s="910"/>
      <c r="BE73" s="871">
        <f>X73-AF73</f>
        <v>1.368</v>
      </c>
      <c r="BF73" s="872"/>
      <c r="BG73" s="872"/>
      <c r="BH73" s="872"/>
      <c r="BI73" s="872"/>
      <c r="BJ73" s="872"/>
      <c r="BK73" s="872"/>
      <c r="BL73" s="873"/>
    </row>
    <row r="74" spans="1:64" ht="27.75" customHeight="1">
      <c r="A74" s="883" t="s">
        <v>587</v>
      </c>
      <c r="B74" s="884"/>
      <c r="C74" s="884"/>
      <c r="D74" s="885" t="s">
        <v>64</v>
      </c>
      <c r="E74" s="886"/>
      <c r="F74" s="886"/>
      <c r="G74" s="886"/>
      <c r="H74" s="886"/>
      <c r="I74" s="886"/>
      <c r="J74" s="886"/>
      <c r="K74" s="886"/>
      <c r="L74" s="886"/>
      <c r="M74" s="886"/>
      <c r="N74" s="886"/>
      <c r="O74" s="886"/>
      <c r="P74" s="886"/>
      <c r="Q74" s="886"/>
      <c r="R74" s="886"/>
      <c r="S74" s="886"/>
      <c r="T74" s="886"/>
      <c r="U74" s="886"/>
      <c r="V74" s="886"/>
      <c r="W74" s="887"/>
      <c r="X74" s="918">
        <v>3.776</v>
      </c>
      <c r="Y74" s="918"/>
      <c r="Z74" s="918"/>
      <c r="AA74" s="918"/>
      <c r="AB74" s="918"/>
      <c r="AC74" s="918"/>
      <c r="AD74" s="918"/>
      <c r="AE74" s="918"/>
      <c r="AF74" s="910">
        <f>SUM(AK74:BD74)</f>
        <v>0</v>
      </c>
      <c r="AG74" s="910"/>
      <c r="AH74" s="910"/>
      <c r="AI74" s="910"/>
      <c r="AJ74" s="910"/>
      <c r="AK74" s="910">
        <v>0</v>
      </c>
      <c r="AL74" s="910"/>
      <c r="AM74" s="910"/>
      <c r="AN74" s="910"/>
      <c r="AO74" s="910"/>
      <c r="AP74" s="910">
        <v>0</v>
      </c>
      <c r="AQ74" s="910"/>
      <c r="AR74" s="910"/>
      <c r="AS74" s="910"/>
      <c r="AT74" s="910"/>
      <c r="AU74" s="910">
        <v>0</v>
      </c>
      <c r="AV74" s="910"/>
      <c r="AW74" s="910"/>
      <c r="AX74" s="910"/>
      <c r="AY74" s="910"/>
      <c r="AZ74" s="910">
        <v>0</v>
      </c>
      <c r="BA74" s="910"/>
      <c r="BB74" s="910"/>
      <c r="BC74" s="910"/>
      <c r="BD74" s="910"/>
      <c r="BE74" s="871">
        <f>X74-AF74</f>
        <v>3.776</v>
      </c>
      <c r="BF74" s="872"/>
      <c r="BG74" s="872"/>
      <c r="BH74" s="872"/>
      <c r="BI74" s="872"/>
      <c r="BJ74" s="872"/>
      <c r="BK74" s="872"/>
      <c r="BL74" s="873"/>
    </row>
    <row r="75" spans="1:64" ht="26.25" customHeight="1">
      <c r="A75" s="883" t="s">
        <v>588</v>
      </c>
      <c r="B75" s="884"/>
      <c r="C75" s="884"/>
      <c r="D75" s="885" t="s">
        <v>32</v>
      </c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6"/>
      <c r="W75" s="887"/>
      <c r="X75" s="918">
        <v>0.696</v>
      </c>
      <c r="Y75" s="918"/>
      <c r="Z75" s="918"/>
      <c r="AA75" s="918"/>
      <c r="AB75" s="918"/>
      <c r="AC75" s="918"/>
      <c r="AD75" s="918"/>
      <c r="AE75" s="918"/>
      <c r="AF75" s="910">
        <f>SUM(AK75:BD75)</f>
        <v>0</v>
      </c>
      <c r="AG75" s="910"/>
      <c r="AH75" s="910"/>
      <c r="AI75" s="910"/>
      <c r="AJ75" s="910"/>
      <c r="AK75" s="910">
        <v>0</v>
      </c>
      <c r="AL75" s="910"/>
      <c r="AM75" s="910"/>
      <c r="AN75" s="910"/>
      <c r="AO75" s="910"/>
      <c r="AP75" s="910">
        <v>0</v>
      </c>
      <c r="AQ75" s="910"/>
      <c r="AR75" s="910"/>
      <c r="AS75" s="910"/>
      <c r="AT75" s="910"/>
      <c r="AU75" s="910">
        <v>0</v>
      </c>
      <c r="AV75" s="910"/>
      <c r="AW75" s="910"/>
      <c r="AX75" s="910"/>
      <c r="AY75" s="910"/>
      <c r="AZ75" s="910">
        <v>0</v>
      </c>
      <c r="BA75" s="910"/>
      <c r="BB75" s="910"/>
      <c r="BC75" s="910"/>
      <c r="BD75" s="910"/>
      <c r="BE75" s="871">
        <f>X75-AF75</f>
        <v>0.696</v>
      </c>
      <c r="BF75" s="872"/>
      <c r="BG75" s="872"/>
      <c r="BH75" s="872"/>
      <c r="BI75" s="872"/>
      <c r="BJ75" s="872"/>
      <c r="BK75" s="872"/>
      <c r="BL75" s="873"/>
    </row>
    <row r="76" spans="1:64" ht="15" customHeight="1">
      <c r="A76" s="911" t="s">
        <v>425</v>
      </c>
      <c r="B76" s="912"/>
      <c r="C76" s="913"/>
      <c r="D76" s="914" t="s">
        <v>221</v>
      </c>
      <c r="E76" s="915"/>
      <c r="F76" s="915"/>
      <c r="G76" s="915"/>
      <c r="H76" s="915"/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6"/>
      <c r="X76" s="903">
        <f>X77</f>
        <v>6</v>
      </c>
      <c r="Y76" s="904"/>
      <c r="Z76" s="904"/>
      <c r="AA76" s="904"/>
      <c r="AB76" s="904"/>
      <c r="AC76" s="904"/>
      <c r="AD76" s="904"/>
      <c r="AE76" s="917"/>
      <c r="AF76" s="903">
        <f>AF77</f>
        <v>2.46384</v>
      </c>
      <c r="AG76" s="904"/>
      <c r="AH76" s="904"/>
      <c r="AI76" s="904"/>
      <c r="AJ76" s="917"/>
      <c r="AK76" s="903">
        <f>AK77</f>
        <v>0</v>
      </c>
      <c r="AL76" s="904"/>
      <c r="AM76" s="904"/>
      <c r="AN76" s="904"/>
      <c r="AO76" s="917"/>
      <c r="AP76" s="903">
        <f>AP77</f>
        <v>0</v>
      </c>
      <c r="AQ76" s="904"/>
      <c r="AR76" s="904"/>
      <c r="AS76" s="904"/>
      <c r="AT76" s="917"/>
      <c r="AU76" s="903">
        <f>AU77</f>
        <v>0</v>
      </c>
      <c r="AV76" s="904"/>
      <c r="AW76" s="904"/>
      <c r="AX76" s="904"/>
      <c r="AY76" s="917"/>
      <c r="AZ76" s="903">
        <f>AZ77</f>
        <v>2.46384</v>
      </c>
      <c r="BA76" s="904"/>
      <c r="BB76" s="904"/>
      <c r="BC76" s="904"/>
      <c r="BD76" s="917"/>
      <c r="BE76" s="903">
        <f>BE77</f>
        <v>3.53616</v>
      </c>
      <c r="BF76" s="904"/>
      <c r="BG76" s="904"/>
      <c r="BH76" s="904"/>
      <c r="BI76" s="904"/>
      <c r="BJ76" s="904"/>
      <c r="BK76" s="904"/>
      <c r="BL76" s="905"/>
    </row>
    <row r="77" spans="1:64" ht="15.75">
      <c r="A77" s="900"/>
      <c r="B77" s="901"/>
      <c r="C77" s="902"/>
      <c r="D77" s="906" t="s">
        <v>589</v>
      </c>
      <c r="E77" s="907"/>
      <c r="F77" s="907"/>
      <c r="G77" s="907"/>
      <c r="H77" s="907"/>
      <c r="I77" s="907"/>
      <c r="J77" s="907"/>
      <c r="K77" s="907"/>
      <c r="L77" s="907"/>
      <c r="M77" s="907"/>
      <c r="N77" s="907"/>
      <c r="O77" s="907"/>
      <c r="P77" s="907"/>
      <c r="Q77" s="907"/>
      <c r="R77" s="907"/>
      <c r="S77" s="907"/>
      <c r="T77" s="907"/>
      <c r="U77" s="907"/>
      <c r="V77" s="907"/>
      <c r="W77" s="908"/>
      <c r="X77" s="871">
        <f>SUM(X78:AE80)</f>
        <v>6</v>
      </c>
      <c r="Y77" s="872"/>
      <c r="Z77" s="872"/>
      <c r="AA77" s="872"/>
      <c r="AB77" s="872"/>
      <c r="AC77" s="872"/>
      <c r="AD77" s="872"/>
      <c r="AE77" s="909"/>
      <c r="AF77" s="871">
        <f>SUM(AF78:AJ80)</f>
        <v>2.46384</v>
      </c>
      <c r="AG77" s="872"/>
      <c r="AH77" s="872"/>
      <c r="AI77" s="872"/>
      <c r="AJ77" s="909"/>
      <c r="AK77" s="871">
        <f>SUM(AK78:AO80)</f>
        <v>0</v>
      </c>
      <c r="AL77" s="872"/>
      <c r="AM77" s="872"/>
      <c r="AN77" s="872"/>
      <c r="AO77" s="909"/>
      <c r="AP77" s="871">
        <f>SUM(AP78:AT80)</f>
        <v>0</v>
      </c>
      <c r="AQ77" s="872"/>
      <c r="AR77" s="872"/>
      <c r="AS77" s="872"/>
      <c r="AT77" s="909"/>
      <c r="AU77" s="871">
        <f>SUM(AU78:AY80)</f>
        <v>0</v>
      </c>
      <c r="AV77" s="872"/>
      <c r="AW77" s="872"/>
      <c r="AX77" s="872"/>
      <c r="AY77" s="909"/>
      <c r="AZ77" s="871">
        <f>SUM(AZ78:BD80)</f>
        <v>2.46384</v>
      </c>
      <c r="BA77" s="872"/>
      <c r="BB77" s="872"/>
      <c r="BC77" s="872"/>
      <c r="BD77" s="909"/>
      <c r="BE77" s="871">
        <f>SUM(BE78:BL80)</f>
        <v>3.53616</v>
      </c>
      <c r="BF77" s="872"/>
      <c r="BG77" s="872"/>
      <c r="BH77" s="872"/>
      <c r="BI77" s="872"/>
      <c r="BJ77" s="872"/>
      <c r="BK77" s="872"/>
      <c r="BL77" s="873"/>
    </row>
    <row r="78" spans="1:64" ht="24.75" customHeight="1">
      <c r="A78" s="900" t="s">
        <v>590</v>
      </c>
      <c r="B78" s="901"/>
      <c r="C78" s="902"/>
      <c r="D78" s="885" t="s">
        <v>65</v>
      </c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7"/>
      <c r="X78" s="871">
        <v>2</v>
      </c>
      <c r="Y78" s="888"/>
      <c r="Z78" s="888"/>
      <c r="AA78" s="888"/>
      <c r="AB78" s="888"/>
      <c r="AC78" s="888"/>
      <c r="AD78" s="888"/>
      <c r="AE78" s="889"/>
      <c r="AF78" s="871">
        <f>SUM(AK78:BD78)</f>
        <v>0</v>
      </c>
      <c r="AG78" s="888"/>
      <c r="AH78" s="888"/>
      <c r="AI78" s="888"/>
      <c r="AJ78" s="889"/>
      <c r="AK78" s="871">
        <v>0</v>
      </c>
      <c r="AL78" s="888"/>
      <c r="AM78" s="888"/>
      <c r="AN78" s="888"/>
      <c r="AO78" s="889"/>
      <c r="AP78" s="871">
        <v>0</v>
      </c>
      <c r="AQ78" s="888"/>
      <c r="AR78" s="888"/>
      <c r="AS78" s="888"/>
      <c r="AT78" s="889"/>
      <c r="AU78" s="871">
        <v>0</v>
      </c>
      <c r="AV78" s="888"/>
      <c r="AW78" s="888"/>
      <c r="AX78" s="888"/>
      <c r="AY78" s="889"/>
      <c r="AZ78" s="871">
        <v>0</v>
      </c>
      <c r="BA78" s="888"/>
      <c r="BB78" s="888"/>
      <c r="BC78" s="888"/>
      <c r="BD78" s="889"/>
      <c r="BE78" s="871">
        <f>X78-AF78</f>
        <v>2</v>
      </c>
      <c r="BF78" s="872"/>
      <c r="BG78" s="872"/>
      <c r="BH78" s="872"/>
      <c r="BI78" s="872"/>
      <c r="BJ78" s="872"/>
      <c r="BK78" s="872"/>
      <c r="BL78" s="873"/>
    </row>
    <row r="79" spans="1:64" ht="26.25" customHeight="1">
      <c r="A79" s="900" t="s">
        <v>591</v>
      </c>
      <c r="B79" s="901"/>
      <c r="C79" s="902"/>
      <c r="D79" s="885" t="s">
        <v>66</v>
      </c>
      <c r="E79" s="886"/>
      <c r="F79" s="886"/>
      <c r="G79" s="886"/>
      <c r="H79" s="886"/>
      <c r="I79" s="886"/>
      <c r="J79" s="886"/>
      <c r="K79" s="886"/>
      <c r="L79" s="886"/>
      <c r="M79" s="886"/>
      <c r="N79" s="886"/>
      <c r="O79" s="886"/>
      <c r="P79" s="886"/>
      <c r="Q79" s="886"/>
      <c r="R79" s="886"/>
      <c r="S79" s="886"/>
      <c r="T79" s="886"/>
      <c r="U79" s="886"/>
      <c r="V79" s="886"/>
      <c r="W79" s="887"/>
      <c r="X79" s="871">
        <v>2</v>
      </c>
      <c r="Y79" s="888"/>
      <c r="Z79" s="888"/>
      <c r="AA79" s="888"/>
      <c r="AB79" s="888"/>
      <c r="AC79" s="888"/>
      <c r="AD79" s="888"/>
      <c r="AE79" s="889"/>
      <c r="AF79" s="871">
        <f>SUM(AK79:BD79)</f>
        <v>2.46384</v>
      </c>
      <c r="AG79" s="888"/>
      <c r="AH79" s="888"/>
      <c r="AI79" s="888"/>
      <c r="AJ79" s="889"/>
      <c r="AK79" s="871">
        <v>0</v>
      </c>
      <c r="AL79" s="888"/>
      <c r="AM79" s="888"/>
      <c r="AN79" s="888"/>
      <c r="AO79" s="889"/>
      <c r="AP79" s="871">
        <v>0</v>
      </c>
      <c r="AQ79" s="888"/>
      <c r="AR79" s="888"/>
      <c r="AS79" s="888"/>
      <c r="AT79" s="889"/>
      <c r="AU79" s="871">
        <v>0</v>
      </c>
      <c r="AV79" s="888"/>
      <c r="AW79" s="888"/>
      <c r="AX79" s="888"/>
      <c r="AY79" s="889"/>
      <c r="AZ79" s="871">
        <v>2.46384</v>
      </c>
      <c r="BA79" s="888"/>
      <c r="BB79" s="888"/>
      <c r="BC79" s="888"/>
      <c r="BD79" s="889"/>
      <c r="BE79" s="871">
        <f>X79-AF79</f>
        <v>-0.4638399999999998</v>
      </c>
      <c r="BF79" s="872"/>
      <c r="BG79" s="872"/>
      <c r="BH79" s="872"/>
      <c r="BI79" s="872"/>
      <c r="BJ79" s="872"/>
      <c r="BK79" s="872"/>
      <c r="BL79" s="873"/>
    </row>
    <row r="80" spans="1:64" ht="25.5" customHeight="1">
      <c r="A80" s="883" t="s">
        <v>592</v>
      </c>
      <c r="B80" s="884"/>
      <c r="C80" s="884"/>
      <c r="D80" s="885" t="s">
        <v>593</v>
      </c>
      <c r="E80" s="886"/>
      <c r="F80" s="886"/>
      <c r="G80" s="886"/>
      <c r="H80" s="886"/>
      <c r="I80" s="886"/>
      <c r="J80" s="886"/>
      <c r="K80" s="886"/>
      <c r="L80" s="886"/>
      <c r="M80" s="886"/>
      <c r="N80" s="886"/>
      <c r="O80" s="886"/>
      <c r="P80" s="886"/>
      <c r="Q80" s="886"/>
      <c r="R80" s="886"/>
      <c r="S80" s="886"/>
      <c r="T80" s="886"/>
      <c r="U80" s="886"/>
      <c r="V80" s="886"/>
      <c r="W80" s="887"/>
      <c r="X80" s="871">
        <v>2</v>
      </c>
      <c r="Y80" s="888"/>
      <c r="Z80" s="888"/>
      <c r="AA80" s="888"/>
      <c r="AB80" s="888"/>
      <c r="AC80" s="888"/>
      <c r="AD80" s="888"/>
      <c r="AE80" s="889"/>
      <c r="AF80" s="871">
        <f>SUM(AK80:BD80)</f>
        <v>0</v>
      </c>
      <c r="AG80" s="888"/>
      <c r="AH80" s="888"/>
      <c r="AI80" s="888"/>
      <c r="AJ80" s="889"/>
      <c r="AK80" s="871">
        <v>0</v>
      </c>
      <c r="AL80" s="888"/>
      <c r="AM80" s="888"/>
      <c r="AN80" s="888"/>
      <c r="AO80" s="889"/>
      <c r="AP80" s="871">
        <v>0</v>
      </c>
      <c r="AQ80" s="888"/>
      <c r="AR80" s="888"/>
      <c r="AS80" s="888"/>
      <c r="AT80" s="889"/>
      <c r="AU80" s="871">
        <v>0</v>
      </c>
      <c r="AV80" s="888"/>
      <c r="AW80" s="888"/>
      <c r="AX80" s="888"/>
      <c r="AY80" s="889"/>
      <c r="AZ80" s="871">
        <v>0</v>
      </c>
      <c r="BA80" s="888"/>
      <c r="BB80" s="888"/>
      <c r="BC80" s="888"/>
      <c r="BD80" s="889"/>
      <c r="BE80" s="871">
        <f>X80-AF80</f>
        <v>2</v>
      </c>
      <c r="BF80" s="872"/>
      <c r="BG80" s="872"/>
      <c r="BH80" s="872"/>
      <c r="BI80" s="872"/>
      <c r="BJ80" s="872"/>
      <c r="BK80" s="872"/>
      <c r="BL80" s="873"/>
    </row>
    <row r="81" spans="1:64" ht="25.5" customHeight="1">
      <c r="A81" s="893" t="s">
        <v>110</v>
      </c>
      <c r="B81" s="894"/>
      <c r="C81" s="895"/>
      <c r="D81" s="899" t="s">
        <v>224</v>
      </c>
      <c r="E81" s="899"/>
      <c r="F81" s="899"/>
      <c r="G81" s="899"/>
      <c r="H81" s="899"/>
      <c r="I81" s="899"/>
      <c r="J81" s="899"/>
      <c r="K81" s="899"/>
      <c r="L81" s="899"/>
      <c r="M81" s="899"/>
      <c r="N81" s="899"/>
      <c r="O81" s="899"/>
      <c r="P81" s="899"/>
      <c r="Q81" s="899"/>
      <c r="R81" s="899"/>
      <c r="S81" s="899"/>
      <c r="T81" s="899"/>
      <c r="U81" s="899"/>
      <c r="V81" s="899"/>
      <c r="W81" s="899"/>
      <c r="X81" s="879">
        <f>SUM(X82:AE82)</f>
        <v>0.3</v>
      </c>
      <c r="Y81" s="880"/>
      <c r="Z81" s="880"/>
      <c r="AA81" s="880"/>
      <c r="AB81" s="880"/>
      <c r="AC81" s="880"/>
      <c r="AD81" s="880"/>
      <c r="AE81" s="881"/>
      <c r="AF81" s="879">
        <f>SUM(AF82:AJ82)</f>
        <v>0.3929558816</v>
      </c>
      <c r="AG81" s="880"/>
      <c r="AH81" s="880"/>
      <c r="AI81" s="880"/>
      <c r="AJ81" s="881"/>
      <c r="AK81" s="879">
        <f>SUM(AK82:AO82)</f>
        <v>0</v>
      </c>
      <c r="AL81" s="880"/>
      <c r="AM81" s="880"/>
      <c r="AN81" s="880"/>
      <c r="AO81" s="881"/>
      <c r="AP81" s="879">
        <f>SUM(AP82:AT82)</f>
        <v>0</v>
      </c>
      <c r="AQ81" s="880"/>
      <c r="AR81" s="880"/>
      <c r="AS81" s="880"/>
      <c r="AT81" s="881"/>
      <c r="AU81" s="879">
        <f>SUM(AU82:AY82)</f>
        <v>0.3929558816</v>
      </c>
      <c r="AV81" s="880"/>
      <c r="AW81" s="880"/>
      <c r="AX81" s="880"/>
      <c r="AY81" s="881"/>
      <c r="AZ81" s="879">
        <f>SUM(AZ82:BD82)</f>
        <v>0</v>
      </c>
      <c r="BA81" s="880"/>
      <c r="BB81" s="880"/>
      <c r="BC81" s="880"/>
      <c r="BD81" s="881"/>
      <c r="BE81" s="879">
        <f>SUM(BE82:BL82)</f>
        <v>-0.09295588160000001</v>
      </c>
      <c r="BF81" s="880"/>
      <c r="BG81" s="880"/>
      <c r="BH81" s="880"/>
      <c r="BI81" s="880"/>
      <c r="BJ81" s="880"/>
      <c r="BK81" s="880"/>
      <c r="BL81" s="882"/>
    </row>
    <row r="82" spans="1:64" ht="25.5" customHeight="1">
      <c r="A82" s="883" t="s">
        <v>252</v>
      </c>
      <c r="B82" s="884"/>
      <c r="C82" s="884"/>
      <c r="D82" s="885" t="s">
        <v>226</v>
      </c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6"/>
      <c r="Q82" s="886"/>
      <c r="R82" s="886"/>
      <c r="S82" s="886"/>
      <c r="T82" s="886"/>
      <c r="U82" s="886"/>
      <c r="V82" s="886"/>
      <c r="W82" s="887"/>
      <c r="X82" s="890">
        <v>0.3</v>
      </c>
      <c r="Y82" s="891"/>
      <c r="Z82" s="891"/>
      <c r="AA82" s="891"/>
      <c r="AB82" s="891"/>
      <c r="AC82" s="891"/>
      <c r="AD82" s="891"/>
      <c r="AE82" s="892"/>
      <c r="AF82" s="871">
        <f>SUM(AK82:BD82)</f>
        <v>0.3929558816</v>
      </c>
      <c r="AG82" s="888"/>
      <c r="AH82" s="888"/>
      <c r="AI82" s="888"/>
      <c r="AJ82" s="889"/>
      <c r="AK82" s="871">
        <v>0</v>
      </c>
      <c r="AL82" s="888"/>
      <c r="AM82" s="888"/>
      <c r="AN82" s="888"/>
      <c r="AO82" s="889"/>
      <c r="AP82" s="871">
        <v>0</v>
      </c>
      <c r="AQ82" s="888"/>
      <c r="AR82" s="888"/>
      <c r="AS82" s="888"/>
      <c r="AT82" s="889"/>
      <c r="AU82" s="890">
        <v>0.3929558816</v>
      </c>
      <c r="AV82" s="891"/>
      <c r="AW82" s="891"/>
      <c r="AX82" s="891"/>
      <c r="AY82" s="892"/>
      <c r="AZ82" s="871">
        <v>0</v>
      </c>
      <c r="BA82" s="888"/>
      <c r="BB82" s="888"/>
      <c r="BC82" s="888"/>
      <c r="BD82" s="889"/>
      <c r="BE82" s="871">
        <f>X82-AF82</f>
        <v>-0.09295588160000001</v>
      </c>
      <c r="BF82" s="872"/>
      <c r="BG82" s="872"/>
      <c r="BH82" s="872"/>
      <c r="BI82" s="872"/>
      <c r="BJ82" s="872"/>
      <c r="BK82" s="872"/>
      <c r="BL82" s="873"/>
    </row>
    <row r="83" spans="1:64" ht="15.75" customHeight="1">
      <c r="A83" s="893" t="s">
        <v>111</v>
      </c>
      <c r="B83" s="894"/>
      <c r="C83" s="895"/>
      <c r="D83" s="896" t="s">
        <v>225</v>
      </c>
      <c r="E83" s="897"/>
      <c r="F83" s="897"/>
      <c r="G83" s="897"/>
      <c r="H83" s="897"/>
      <c r="I83" s="897"/>
      <c r="J83" s="897"/>
      <c r="K83" s="897"/>
      <c r="L83" s="897"/>
      <c r="M83" s="897"/>
      <c r="N83" s="897"/>
      <c r="O83" s="897"/>
      <c r="P83" s="897"/>
      <c r="Q83" s="897"/>
      <c r="R83" s="897"/>
      <c r="S83" s="897"/>
      <c r="T83" s="897"/>
      <c r="U83" s="897"/>
      <c r="V83" s="897"/>
      <c r="W83" s="898"/>
      <c r="X83" s="879">
        <f>X84</f>
        <v>0</v>
      </c>
      <c r="Y83" s="880"/>
      <c r="Z83" s="880"/>
      <c r="AA83" s="880"/>
      <c r="AB83" s="880"/>
      <c r="AC83" s="880"/>
      <c r="AD83" s="880"/>
      <c r="AE83" s="881"/>
      <c r="AF83" s="879">
        <f>AF84</f>
        <v>0</v>
      </c>
      <c r="AG83" s="880"/>
      <c r="AH83" s="880"/>
      <c r="AI83" s="880"/>
      <c r="AJ83" s="881"/>
      <c r="AK83" s="879">
        <f>AK84</f>
        <v>0</v>
      </c>
      <c r="AL83" s="880"/>
      <c r="AM83" s="880"/>
      <c r="AN83" s="880"/>
      <c r="AO83" s="881"/>
      <c r="AP83" s="879">
        <f>AP84</f>
        <v>0</v>
      </c>
      <c r="AQ83" s="880"/>
      <c r="AR83" s="880"/>
      <c r="AS83" s="880"/>
      <c r="AT83" s="881"/>
      <c r="AU83" s="879">
        <f>AU84</f>
        <v>0</v>
      </c>
      <c r="AV83" s="880"/>
      <c r="AW83" s="880"/>
      <c r="AX83" s="880"/>
      <c r="AY83" s="881"/>
      <c r="AZ83" s="879">
        <f>AZ84</f>
        <v>0</v>
      </c>
      <c r="BA83" s="880"/>
      <c r="BB83" s="880"/>
      <c r="BC83" s="880"/>
      <c r="BD83" s="881"/>
      <c r="BE83" s="879">
        <f>BE84</f>
        <v>0</v>
      </c>
      <c r="BF83" s="880"/>
      <c r="BG83" s="880"/>
      <c r="BH83" s="880"/>
      <c r="BI83" s="880"/>
      <c r="BJ83" s="880"/>
      <c r="BK83" s="880"/>
      <c r="BL83" s="882"/>
    </row>
    <row r="84" spans="1:64" ht="17.25" customHeight="1">
      <c r="A84" s="883"/>
      <c r="B84" s="884"/>
      <c r="C84" s="884"/>
      <c r="D84" s="885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86"/>
      <c r="U84" s="886"/>
      <c r="V84" s="886"/>
      <c r="W84" s="887"/>
      <c r="X84" s="871"/>
      <c r="Y84" s="888"/>
      <c r="Z84" s="888"/>
      <c r="AA84" s="888"/>
      <c r="AB84" s="888"/>
      <c r="AC84" s="888"/>
      <c r="AD84" s="888"/>
      <c r="AE84" s="889"/>
      <c r="AF84" s="871"/>
      <c r="AG84" s="888"/>
      <c r="AH84" s="888"/>
      <c r="AI84" s="888"/>
      <c r="AJ84" s="889"/>
      <c r="AK84" s="871"/>
      <c r="AL84" s="888"/>
      <c r="AM84" s="888"/>
      <c r="AN84" s="888"/>
      <c r="AO84" s="889"/>
      <c r="AP84" s="871"/>
      <c r="AQ84" s="888"/>
      <c r="AR84" s="888"/>
      <c r="AS84" s="888"/>
      <c r="AT84" s="889"/>
      <c r="AU84" s="871"/>
      <c r="AV84" s="888"/>
      <c r="AW84" s="888"/>
      <c r="AX84" s="888"/>
      <c r="AY84" s="889"/>
      <c r="AZ84" s="871"/>
      <c r="BA84" s="888"/>
      <c r="BB84" s="888"/>
      <c r="BC84" s="888"/>
      <c r="BD84" s="889"/>
      <c r="BE84" s="871"/>
      <c r="BF84" s="872"/>
      <c r="BG84" s="872"/>
      <c r="BH84" s="872"/>
      <c r="BI84" s="872"/>
      <c r="BJ84" s="872"/>
      <c r="BK84" s="872"/>
      <c r="BL84" s="873"/>
    </row>
    <row r="85" spans="1:64" ht="15.75">
      <c r="A85" s="874" t="s">
        <v>115</v>
      </c>
      <c r="B85" s="875"/>
      <c r="C85" s="875"/>
      <c r="D85" s="875"/>
      <c r="E85" s="875"/>
      <c r="F85" s="875"/>
      <c r="G85" s="875"/>
      <c r="H85" s="875"/>
      <c r="I85" s="875"/>
      <c r="J85" s="875"/>
      <c r="K85" s="875"/>
      <c r="L85" s="875"/>
      <c r="M85" s="875"/>
      <c r="N85" s="875"/>
      <c r="O85" s="875"/>
      <c r="P85" s="875"/>
      <c r="Q85" s="875"/>
      <c r="R85" s="875"/>
      <c r="S85" s="875"/>
      <c r="T85" s="875"/>
      <c r="U85" s="875"/>
      <c r="V85" s="875"/>
      <c r="W85" s="876"/>
      <c r="X85" s="877"/>
      <c r="Y85" s="877"/>
      <c r="Z85" s="877"/>
      <c r="AA85" s="877"/>
      <c r="AB85" s="877"/>
      <c r="AC85" s="877"/>
      <c r="AD85" s="877"/>
      <c r="AE85" s="877"/>
      <c r="AF85" s="877"/>
      <c r="AG85" s="877"/>
      <c r="AH85" s="877"/>
      <c r="AI85" s="877"/>
      <c r="AJ85" s="877"/>
      <c r="AK85" s="877"/>
      <c r="AL85" s="877"/>
      <c r="AM85" s="877"/>
      <c r="AN85" s="877"/>
      <c r="AO85" s="877"/>
      <c r="AP85" s="877"/>
      <c r="AQ85" s="877"/>
      <c r="AR85" s="877"/>
      <c r="AS85" s="877"/>
      <c r="AT85" s="877"/>
      <c r="AU85" s="877"/>
      <c r="AV85" s="877"/>
      <c r="AW85" s="877"/>
      <c r="AX85" s="877"/>
      <c r="AY85" s="877"/>
      <c r="AZ85" s="877"/>
      <c r="BA85" s="877"/>
      <c r="BB85" s="877"/>
      <c r="BC85" s="877"/>
      <c r="BD85" s="877"/>
      <c r="BE85" s="877"/>
      <c r="BF85" s="877"/>
      <c r="BG85" s="877"/>
      <c r="BH85" s="877"/>
      <c r="BI85" s="877"/>
      <c r="BJ85" s="877"/>
      <c r="BK85" s="877"/>
      <c r="BL85" s="878"/>
    </row>
    <row r="86" spans="1:64" ht="15.75">
      <c r="A86" s="860"/>
      <c r="B86" s="861"/>
      <c r="C86" s="862"/>
      <c r="D86" s="866" t="s">
        <v>594</v>
      </c>
      <c r="E86" s="866"/>
      <c r="F86" s="866"/>
      <c r="G86" s="866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50"/>
      <c r="Y86" s="851"/>
      <c r="Z86" s="851"/>
      <c r="AA86" s="851"/>
      <c r="AB86" s="851"/>
      <c r="AC86" s="851"/>
      <c r="AD86" s="851"/>
      <c r="AE86" s="852"/>
      <c r="AF86" s="850"/>
      <c r="AG86" s="851"/>
      <c r="AH86" s="851"/>
      <c r="AI86" s="851"/>
      <c r="AJ86" s="852"/>
      <c r="AK86" s="850"/>
      <c r="AL86" s="851"/>
      <c r="AM86" s="851"/>
      <c r="AN86" s="851"/>
      <c r="AO86" s="852"/>
      <c r="AP86" s="850"/>
      <c r="AQ86" s="851"/>
      <c r="AR86" s="851"/>
      <c r="AS86" s="851"/>
      <c r="AT86" s="852"/>
      <c r="AU86" s="850"/>
      <c r="AV86" s="851"/>
      <c r="AW86" s="851"/>
      <c r="AX86" s="851"/>
      <c r="AY86" s="852"/>
      <c r="AZ86" s="850"/>
      <c r="BA86" s="851"/>
      <c r="BB86" s="851"/>
      <c r="BC86" s="851"/>
      <c r="BD86" s="852"/>
      <c r="BE86" s="850"/>
      <c r="BF86" s="851"/>
      <c r="BG86" s="851"/>
      <c r="BH86" s="851"/>
      <c r="BI86" s="851"/>
      <c r="BJ86" s="851"/>
      <c r="BK86" s="851"/>
      <c r="BL86" s="856"/>
    </row>
    <row r="87" spans="1:64" ht="15.75">
      <c r="A87" s="863"/>
      <c r="B87" s="864"/>
      <c r="C87" s="865"/>
      <c r="D87" s="867" t="s">
        <v>595</v>
      </c>
      <c r="E87" s="867"/>
      <c r="F87" s="867"/>
      <c r="G87" s="867"/>
      <c r="H87" s="867"/>
      <c r="I87" s="867"/>
      <c r="J87" s="867"/>
      <c r="K87" s="867"/>
      <c r="L87" s="867"/>
      <c r="M87" s="867"/>
      <c r="N87" s="867"/>
      <c r="O87" s="867"/>
      <c r="P87" s="867"/>
      <c r="Q87" s="867"/>
      <c r="R87" s="867"/>
      <c r="S87" s="867"/>
      <c r="T87" s="867"/>
      <c r="U87" s="867"/>
      <c r="V87" s="867"/>
      <c r="W87" s="867"/>
      <c r="X87" s="853"/>
      <c r="Y87" s="854"/>
      <c r="Z87" s="854"/>
      <c r="AA87" s="854"/>
      <c r="AB87" s="854"/>
      <c r="AC87" s="854"/>
      <c r="AD87" s="854"/>
      <c r="AE87" s="855"/>
      <c r="AF87" s="853"/>
      <c r="AG87" s="854"/>
      <c r="AH87" s="854"/>
      <c r="AI87" s="854"/>
      <c r="AJ87" s="855"/>
      <c r="AK87" s="853"/>
      <c r="AL87" s="854"/>
      <c r="AM87" s="854"/>
      <c r="AN87" s="854"/>
      <c r="AO87" s="855"/>
      <c r="AP87" s="853"/>
      <c r="AQ87" s="854"/>
      <c r="AR87" s="854"/>
      <c r="AS87" s="854"/>
      <c r="AT87" s="855"/>
      <c r="AU87" s="853"/>
      <c r="AV87" s="854"/>
      <c r="AW87" s="854"/>
      <c r="AX87" s="854"/>
      <c r="AY87" s="855"/>
      <c r="AZ87" s="853"/>
      <c r="BA87" s="854"/>
      <c r="BB87" s="854"/>
      <c r="BC87" s="854"/>
      <c r="BD87" s="855"/>
      <c r="BE87" s="853"/>
      <c r="BF87" s="854"/>
      <c r="BG87" s="854"/>
      <c r="BH87" s="854"/>
      <c r="BI87" s="854"/>
      <c r="BJ87" s="854"/>
      <c r="BK87" s="854"/>
      <c r="BL87" s="857"/>
    </row>
    <row r="88" spans="1:64" ht="16.5" thickBot="1">
      <c r="A88" s="868"/>
      <c r="B88" s="869"/>
      <c r="C88" s="869"/>
      <c r="D88" s="870" t="s">
        <v>387</v>
      </c>
      <c r="E88" s="870"/>
      <c r="F88" s="870"/>
      <c r="G88" s="870"/>
      <c r="H88" s="870"/>
      <c r="I88" s="870"/>
      <c r="J88" s="870"/>
      <c r="K88" s="870"/>
      <c r="L88" s="870"/>
      <c r="M88" s="870"/>
      <c r="N88" s="870"/>
      <c r="O88" s="870"/>
      <c r="P88" s="870"/>
      <c r="Q88" s="870"/>
      <c r="R88" s="870"/>
      <c r="S88" s="870"/>
      <c r="T88" s="870"/>
      <c r="U88" s="870"/>
      <c r="V88" s="870"/>
      <c r="W88" s="870"/>
      <c r="X88" s="858"/>
      <c r="Y88" s="858"/>
      <c r="Z88" s="858"/>
      <c r="AA88" s="858"/>
      <c r="AB88" s="858"/>
      <c r="AC88" s="858"/>
      <c r="AD88" s="858"/>
      <c r="AE88" s="858"/>
      <c r="AF88" s="858"/>
      <c r="AG88" s="858"/>
      <c r="AH88" s="858"/>
      <c r="AI88" s="858"/>
      <c r="AJ88" s="858"/>
      <c r="AK88" s="858"/>
      <c r="AL88" s="858"/>
      <c r="AM88" s="858"/>
      <c r="AN88" s="858"/>
      <c r="AO88" s="858"/>
      <c r="AP88" s="858"/>
      <c r="AQ88" s="858"/>
      <c r="AR88" s="858"/>
      <c r="AS88" s="858"/>
      <c r="AT88" s="858"/>
      <c r="AU88" s="858"/>
      <c r="AV88" s="858"/>
      <c r="AW88" s="858"/>
      <c r="AX88" s="858"/>
      <c r="AY88" s="858"/>
      <c r="AZ88" s="858"/>
      <c r="BA88" s="858"/>
      <c r="BB88" s="858"/>
      <c r="BC88" s="858"/>
      <c r="BD88" s="858"/>
      <c r="BE88" s="858"/>
      <c r="BF88" s="858"/>
      <c r="BG88" s="858"/>
      <c r="BH88" s="858"/>
      <c r="BI88" s="858"/>
      <c r="BJ88" s="858"/>
      <c r="BK88" s="858"/>
      <c r="BL88" s="859"/>
    </row>
    <row r="89" spans="1:64" ht="15.75">
      <c r="A89" s="667"/>
      <c r="B89" s="667"/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668"/>
      <c r="AS89" s="668"/>
      <c r="AT89" s="668"/>
      <c r="AU89" s="668"/>
      <c r="AV89" s="668"/>
      <c r="AW89" s="668"/>
      <c r="AX89" s="668"/>
      <c r="AY89" s="668"/>
      <c r="AZ89" s="668"/>
      <c r="BA89" s="668"/>
      <c r="BB89" s="668"/>
      <c r="BC89" s="668"/>
      <c r="BD89" s="668"/>
      <c r="BE89" s="668"/>
      <c r="BF89" s="668"/>
      <c r="BG89" s="668"/>
      <c r="BH89" s="668"/>
      <c r="BI89" s="668"/>
      <c r="BJ89" s="668"/>
      <c r="BK89" s="668"/>
      <c r="BL89" s="668"/>
    </row>
    <row r="90" spans="1:64" ht="15.75">
      <c r="A90" s="669" t="s">
        <v>596</v>
      </c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  <c r="M90" s="670"/>
      <c r="N90" s="670"/>
      <c r="O90" s="670"/>
      <c r="P90" s="670"/>
      <c r="Q90" s="670"/>
      <c r="R90" s="670"/>
      <c r="S90" s="670"/>
      <c r="T90" s="670"/>
      <c r="U90" s="670"/>
      <c r="V90" s="670"/>
      <c r="W90" s="670"/>
      <c r="X90" s="670"/>
      <c r="Y90" s="670"/>
      <c r="Z90" s="670"/>
      <c r="AA90" s="670"/>
      <c r="AB90" s="670"/>
      <c r="AC90" s="670"/>
      <c r="AD90" s="670"/>
      <c r="AE90" s="670"/>
      <c r="AF90" s="670"/>
      <c r="AG90" s="670"/>
      <c r="AH90" s="670"/>
      <c r="AI90" s="670"/>
      <c r="AJ90" s="670"/>
      <c r="AK90" s="670"/>
      <c r="AL90" s="670"/>
      <c r="AM90" s="670"/>
      <c r="AN90" s="670"/>
      <c r="AO90" s="670"/>
      <c r="AP90" s="670"/>
      <c r="AQ90" s="670"/>
      <c r="AR90" s="670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70"/>
      <c r="BF90" s="670"/>
      <c r="BG90" s="670"/>
      <c r="BH90" s="670"/>
      <c r="BI90" s="670"/>
      <c r="BJ90" s="670"/>
      <c r="BK90" s="670"/>
      <c r="BL90" s="670"/>
    </row>
    <row r="91" spans="1:64" ht="15.75">
      <c r="A91" s="669" t="s">
        <v>597</v>
      </c>
      <c r="B91" s="670"/>
      <c r="C91" s="670"/>
      <c r="D91" s="671"/>
      <c r="E91" s="670"/>
      <c r="F91" s="670"/>
      <c r="G91" s="670"/>
      <c r="H91" s="670"/>
      <c r="I91" s="670"/>
      <c r="J91" s="670"/>
      <c r="K91" s="670"/>
      <c r="L91" s="670"/>
      <c r="M91" s="670"/>
      <c r="N91" s="670"/>
      <c r="O91" s="670"/>
      <c r="P91" s="670"/>
      <c r="Q91" s="670"/>
      <c r="R91" s="670"/>
      <c r="S91" s="670"/>
      <c r="T91" s="670"/>
      <c r="U91" s="670"/>
      <c r="V91" s="670"/>
      <c r="W91" s="670"/>
      <c r="X91" s="670"/>
      <c r="Y91" s="670"/>
      <c r="Z91" s="670"/>
      <c r="AA91" s="670"/>
      <c r="AB91" s="670"/>
      <c r="AC91" s="670"/>
      <c r="AD91" s="670"/>
      <c r="AE91" s="670"/>
      <c r="AF91" s="670"/>
      <c r="AG91" s="670"/>
      <c r="AH91" s="670"/>
      <c r="AI91" s="670"/>
      <c r="AJ91" s="670"/>
      <c r="AK91" s="670"/>
      <c r="AL91" s="670"/>
      <c r="AM91" s="670"/>
      <c r="AN91" s="670"/>
      <c r="AO91" s="670"/>
      <c r="AP91" s="670"/>
      <c r="AQ91" s="670"/>
      <c r="AR91" s="670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70"/>
      <c r="BF91" s="670"/>
      <c r="BG91" s="670"/>
      <c r="BH91" s="670"/>
      <c r="BI91" s="670"/>
      <c r="BJ91" s="670"/>
      <c r="BK91" s="670"/>
      <c r="BL91" s="670"/>
    </row>
  </sheetData>
  <sheetProtection/>
  <mergeCells count="586">
    <mergeCell ref="A6:BL6"/>
    <mergeCell ref="A7:BL7"/>
    <mergeCell ref="BC9:BL9"/>
    <mergeCell ref="AO10:BL10"/>
    <mergeCell ref="AT11:BL11"/>
    <mergeCell ref="AT12:BL12"/>
    <mergeCell ref="AU13:AV13"/>
    <mergeCell ref="AX13:BE13"/>
    <mergeCell ref="BF13:BG13"/>
    <mergeCell ref="BH13:BI13"/>
    <mergeCell ref="A15:BL15"/>
    <mergeCell ref="A17:C17"/>
    <mergeCell ref="D17:W17"/>
    <mergeCell ref="X17:AE17"/>
    <mergeCell ref="AF17:BD17"/>
    <mergeCell ref="BE17:BL17"/>
    <mergeCell ref="A18:C18"/>
    <mergeCell ref="D18:W18"/>
    <mergeCell ref="X18:AE18"/>
    <mergeCell ref="AF18:BD18"/>
    <mergeCell ref="BE18:BL18"/>
    <mergeCell ref="A19:C19"/>
    <mergeCell ref="D19:W19"/>
    <mergeCell ref="X19:AE19"/>
    <mergeCell ref="AF19:AJ19"/>
    <mergeCell ref="AK19:AO19"/>
    <mergeCell ref="AP19:AT19"/>
    <mergeCell ref="AU19:AY19"/>
    <mergeCell ref="AZ19:BD19"/>
    <mergeCell ref="BE19:BL19"/>
    <mergeCell ref="A20:C20"/>
    <mergeCell ref="D20:W20"/>
    <mergeCell ref="X20:AE20"/>
    <mergeCell ref="AF20:AJ20"/>
    <mergeCell ref="AK20:AO20"/>
    <mergeCell ref="AP20:AT20"/>
    <mergeCell ref="AU20:AY20"/>
    <mergeCell ref="AZ20:BD20"/>
    <mergeCell ref="BE20:BL20"/>
    <mergeCell ref="A21:C21"/>
    <mergeCell ref="D21:W21"/>
    <mergeCell ref="X21:AE21"/>
    <mergeCell ref="AF21:AJ21"/>
    <mergeCell ref="AK21:AO21"/>
    <mergeCell ref="AP21:AT21"/>
    <mergeCell ref="AU21:AY21"/>
    <mergeCell ref="AZ21:BD21"/>
    <mergeCell ref="BE21:BL21"/>
    <mergeCell ref="A22:C22"/>
    <mergeCell ref="D22:W22"/>
    <mergeCell ref="X22:AE22"/>
    <mergeCell ref="AF22:AJ22"/>
    <mergeCell ref="AK22:AO22"/>
    <mergeCell ref="AP22:AT22"/>
    <mergeCell ref="AU22:AY22"/>
    <mergeCell ref="AZ22:BD22"/>
    <mergeCell ref="BE22:BL22"/>
    <mergeCell ref="A23:C23"/>
    <mergeCell ref="D23:W23"/>
    <mergeCell ref="X23:AE23"/>
    <mergeCell ref="AF23:AJ23"/>
    <mergeCell ref="AK23:AO23"/>
    <mergeCell ref="AP23:AT23"/>
    <mergeCell ref="AU23:AY23"/>
    <mergeCell ref="AZ23:BD23"/>
    <mergeCell ref="BE23:BL23"/>
    <mergeCell ref="A24:C25"/>
    <mergeCell ref="D24:W24"/>
    <mergeCell ref="X24:AE25"/>
    <mergeCell ref="AF24:AJ25"/>
    <mergeCell ref="AK24:AO25"/>
    <mergeCell ref="AP24:AT25"/>
    <mergeCell ref="AU24:AY25"/>
    <mergeCell ref="AZ24:BD25"/>
    <mergeCell ref="BE24:BL25"/>
    <mergeCell ref="D25:W25"/>
    <mergeCell ref="A26:C27"/>
    <mergeCell ref="D26:W26"/>
    <mergeCell ref="X26:AE27"/>
    <mergeCell ref="AF26:AJ27"/>
    <mergeCell ref="AK26:AO27"/>
    <mergeCell ref="AP26:AT27"/>
    <mergeCell ref="AU26:AY27"/>
    <mergeCell ref="AZ26:BD27"/>
    <mergeCell ref="BE26:BL27"/>
    <mergeCell ref="D27:W27"/>
    <mergeCell ref="A28:C28"/>
    <mergeCell ref="D28:W28"/>
    <mergeCell ref="X28:AE28"/>
    <mergeCell ref="AF28:AJ28"/>
    <mergeCell ref="AK28:AO28"/>
    <mergeCell ref="AP28:AT28"/>
    <mergeCell ref="AU28:AY28"/>
    <mergeCell ref="AZ28:BD28"/>
    <mergeCell ref="BE28:BL28"/>
    <mergeCell ref="A29:C29"/>
    <mergeCell ref="D29:W29"/>
    <mergeCell ref="X29:AE29"/>
    <mergeCell ref="AF29:AJ29"/>
    <mergeCell ref="AK29:AO29"/>
    <mergeCell ref="AP29:AT29"/>
    <mergeCell ref="AU29:AY29"/>
    <mergeCell ref="AZ29:BD29"/>
    <mergeCell ref="BE29:BL29"/>
    <mergeCell ref="A30:C30"/>
    <mergeCell ref="D30:W30"/>
    <mergeCell ref="X30:AE30"/>
    <mergeCell ref="AF30:AJ30"/>
    <mergeCell ref="AK30:AO30"/>
    <mergeCell ref="AP30:AT30"/>
    <mergeCell ref="AU30:AY30"/>
    <mergeCell ref="AZ30:BD30"/>
    <mergeCell ref="BE30:BL30"/>
    <mergeCell ref="A31:C31"/>
    <mergeCell ref="D31:W31"/>
    <mergeCell ref="X31:AE31"/>
    <mergeCell ref="AF31:AJ31"/>
    <mergeCell ref="AK31:AO31"/>
    <mergeCell ref="AP31:AT31"/>
    <mergeCell ref="AU31:AY31"/>
    <mergeCell ref="AZ31:BD31"/>
    <mergeCell ref="BE31:BL31"/>
    <mergeCell ref="A32:C32"/>
    <mergeCell ref="D32:W32"/>
    <mergeCell ref="X32:AE32"/>
    <mergeCell ref="AF32:AJ32"/>
    <mergeCell ref="AK32:AO32"/>
    <mergeCell ref="AP32:AT32"/>
    <mergeCell ref="AU32:AY32"/>
    <mergeCell ref="AZ32:BD32"/>
    <mergeCell ref="BE32:BL32"/>
    <mergeCell ref="A33:C33"/>
    <mergeCell ref="D33:W33"/>
    <mergeCell ref="X33:AE33"/>
    <mergeCell ref="AF33:AJ33"/>
    <mergeCell ref="AK33:AO33"/>
    <mergeCell ref="AP33:AT33"/>
    <mergeCell ref="AU33:AY33"/>
    <mergeCell ref="AZ33:BD33"/>
    <mergeCell ref="BE33:BL33"/>
    <mergeCell ref="A34:C34"/>
    <mergeCell ref="D34:W34"/>
    <mergeCell ref="X34:AE34"/>
    <mergeCell ref="AF34:AJ34"/>
    <mergeCell ref="AK34:AO34"/>
    <mergeCell ref="AP34:AT34"/>
    <mergeCell ref="AU34:AY34"/>
    <mergeCell ref="AZ34:BD34"/>
    <mergeCell ref="BE34:BL34"/>
    <mergeCell ref="A35:C35"/>
    <mergeCell ref="D35:W35"/>
    <mergeCell ref="X35:AE35"/>
    <mergeCell ref="AF35:AJ35"/>
    <mergeCell ref="AK35:AO35"/>
    <mergeCell ref="AP35:AT35"/>
    <mergeCell ref="AU35:AY35"/>
    <mergeCell ref="AZ35:BD35"/>
    <mergeCell ref="BE35:BL35"/>
    <mergeCell ref="A36:C36"/>
    <mergeCell ref="D36:W36"/>
    <mergeCell ref="X36:AE36"/>
    <mergeCell ref="AF36:AJ36"/>
    <mergeCell ref="AK36:AO36"/>
    <mergeCell ref="AP36:AT36"/>
    <mergeCell ref="AU36:AY36"/>
    <mergeCell ref="AZ36:BD36"/>
    <mergeCell ref="BE36:BL36"/>
    <mergeCell ref="A37:C37"/>
    <mergeCell ref="D37:W37"/>
    <mergeCell ref="X37:AE37"/>
    <mergeCell ref="AF37:AJ37"/>
    <mergeCell ref="AK37:AO37"/>
    <mergeCell ref="AP37:AT37"/>
    <mergeCell ref="AU37:AY37"/>
    <mergeCell ref="AZ37:BD37"/>
    <mergeCell ref="BE37:BL37"/>
    <mergeCell ref="A38:C38"/>
    <mergeCell ref="D38:W38"/>
    <mergeCell ref="X38:AE38"/>
    <mergeCell ref="AF38:AJ38"/>
    <mergeCell ref="AK38:AO38"/>
    <mergeCell ref="AP38:AT38"/>
    <mergeCell ref="AU38:AY38"/>
    <mergeCell ref="AZ38:BD38"/>
    <mergeCell ref="BE38:BL38"/>
    <mergeCell ref="A39:C39"/>
    <mergeCell ref="D39:W39"/>
    <mergeCell ref="X39:AE39"/>
    <mergeCell ref="AF39:AJ39"/>
    <mergeCell ref="AK39:AO39"/>
    <mergeCell ref="AP39:AT39"/>
    <mergeCell ref="AU39:AY39"/>
    <mergeCell ref="AZ39:BD39"/>
    <mergeCell ref="BE39:BL39"/>
    <mergeCell ref="A40:C40"/>
    <mergeCell ref="D40:W40"/>
    <mergeCell ref="X40:AE40"/>
    <mergeCell ref="AF40:AJ40"/>
    <mergeCell ref="AK40:AO40"/>
    <mergeCell ref="AP40:AT40"/>
    <mergeCell ref="AU40:AY40"/>
    <mergeCell ref="AZ40:BD40"/>
    <mergeCell ref="BE40:BL40"/>
    <mergeCell ref="A41:C41"/>
    <mergeCell ref="D41:W41"/>
    <mergeCell ref="X41:AE41"/>
    <mergeCell ref="AF41:AJ41"/>
    <mergeCell ref="AK41:AO41"/>
    <mergeCell ref="AP41:AT41"/>
    <mergeCell ref="AU41:AY41"/>
    <mergeCell ref="AZ41:BD41"/>
    <mergeCell ref="BE41:BL41"/>
    <mergeCell ref="A42:C42"/>
    <mergeCell ref="D42:W42"/>
    <mergeCell ref="X42:AE42"/>
    <mergeCell ref="AF42:AJ42"/>
    <mergeCell ref="AK42:AO42"/>
    <mergeCell ref="AP42:AT42"/>
    <mergeCell ref="AU42:AY42"/>
    <mergeCell ref="AZ42:BD42"/>
    <mergeCell ref="BE42:BL42"/>
    <mergeCell ref="A43:C43"/>
    <mergeCell ref="D43:W43"/>
    <mergeCell ref="X43:AE43"/>
    <mergeCell ref="AF43:AJ43"/>
    <mergeCell ref="AK43:AO43"/>
    <mergeCell ref="AP43:AT43"/>
    <mergeCell ref="AU43:AY43"/>
    <mergeCell ref="AZ43:BD43"/>
    <mergeCell ref="BE43:BL43"/>
    <mergeCell ref="A44:C44"/>
    <mergeCell ref="D44:W44"/>
    <mergeCell ref="X44:AE44"/>
    <mergeCell ref="AF44:AJ44"/>
    <mergeCell ref="AK44:AO44"/>
    <mergeCell ref="AP44:AT44"/>
    <mergeCell ref="AU44:AY44"/>
    <mergeCell ref="AZ44:BD44"/>
    <mergeCell ref="BE44:BL44"/>
    <mergeCell ref="A45:C45"/>
    <mergeCell ref="D45:W45"/>
    <mergeCell ref="X45:AE45"/>
    <mergeCell ref="AF45:AJ45"/>
    <mergeCell ref="AK45:AO45"/>
    <mergeCell ref="AP45:AT45"/>
    <mergeCell ref="AU45:AY45"/>
    <mergeCell ref="AZ45:BD45"/>
    <mergeCell ref="BE45:BL45"/>
    <mergeCell ref="A46:C46"/>
    <mergeCell ref="D46:W46"/>
    <mergeCell ref="X46:AE46"/>
    <mergeCell ref="AF46:AJ46"/>
    <mergeCell ref="AK46:AO46"/>
    <mergeCell ref="AP46:AT46"/>
    <mergeCell ref="AU46:AY46"/>
    <mergeCell ref="AZ46:BD46"/>
    <mergeCell ref="BE46:BL46"/>
    <mergeCell ref="A47:C47"/>
    <mergeCell ref="D47:W47"/>
    <mergeCell ref="X47:AE47"/>
    <mergeCell ref="AF47:AJ47"/>
    <mergeCell ref="AK47:AO47"/>
    <mergeCell ref="AP47:AT47"/>
    <mergeCell ref="AU47:AY47"/>
    <mergeCell ref="AZ47:BD47"/>
    <mergeCell ref="BE47:BL47"/>
    <mergeCell ref="A48:C48"/>
    <mergeCell ref="D48:W48"/>
    <mergeCell ref="X48:AE48"/>
    <mergeCell ref="AF48:AJ48"/>
    <mergeCell ref="AK48:AO48"/>
    <mergeCell ref="AP48:AT48"/>
    <mergeCell ref="AU48:AY48"/>
    <mergeCell ref="AZ48:BD48"/>
    <mergeCell ref="BE48:BL48"/>
    <mergeCell ref="A49:C50"/>
    <mergeCell ref="D49:W49"/>
    <mergeCell ref="X49:AE50"/>
    <mergeCell ref="AF49:AJ50"/>
    <mergeCell ref="AK49:AO50"/>
    <mergeCell ref="AP49:AT50"/>
    <mergeCell ref="AU49:AY50"/>
    <mergeCell ref="AZ49:BD50"/>
    <mergeCell ref="BE49:BL50"/>
    <mergeCell ref="D50:W50"/>
    <mergeCell ref="A51:C51"/>
    <mergeCell ref="D51:W51"/>
    <mergeCell ref="X51:AE51"/>
    <mergeCell ref="AF51:AJ51"/>
    <mergeCell ref="AK51:AO51"/>
    <mergeCell ref="AP51:AT51"/>
    <mergeCell ref="AU51:AY51"/>
    <mergeCell ref="AZ51:BD51"/>
    <mergeCell ref="BE51:BL51"/>
    <mergeCell ref="A52:C52"/>
    <mergeCell ref="D52:W52"/>
    <mergeCell ref="X52:AE52"/>
    <mergeCell ref="AF52:AJ52"/>
    <mergeCell ref="AK52:AO52"/>
    <mergeCell ref="AP52:AT52"/>
    <mergeCell ref="AU52:AY52"/>
    <mergeCell ref="AZ52:BD52"/>
    <mergeCell ref="BE52:BL52"/>
    <mergeCell ref="A53:C53"/>
    <mergeCell ref="D53:W53"/>
    <mergeCell ref="X53:AE53"/>
    <mergeCell ref="AF53:AJ53"/>
    <mergeCell ref="AK53:AO53"/>
    <mergeCell ref="AP53:AT53"/>
    <mergeCell ref="AU53:AY53"/>
    <mergeCell ref="AZ53:BD53"/>
    <mergeCell ref="BE53:BL53"/>
    <mergeCell ref="A54:C54"/>
    <mergeCell ref="D54:W54"/>
    <mergeCell ref="X54:AE54"/>
    <mergeCell ref="AF54:AJ54"/>
    <mergeCell ref="AK54:AO54"/>
    <mergeCell ref="AP54:AT54"/>
    <mergeCell ref="AU54:AY54"/>
    <mergeCell ref="AZ54:BD54"/>
    <mergeCell ref="BE54:BL54"/>
    <mergeCell ref="A55:C55"/>
    <mergeCell ref="D55:W55"/>
    <mergeCell ref="X55:AE55"/>
    <mergeCell ref="AF55:AJ55"/>
    <mergeCell ref="AK55:AO55"/>
    <mergeCell ref="AP55:AT55"/>
    <mergeCell ref="AU55:AY55"/>
    <mergeCell ref="AZ55:BD55"/>
    <mergeCell ref="BE55:BL55"/>
    <mergeCell ref="A56:C56"/>
    <mergeCell ref="D56:W56"/>
    <mergeCell ref="X56:AE56"/>
    <mergeCell ref="AF56:AJ56"/>
    <mergeCell ref="AK56:AO56"/>
    <mergeCell ref="AP56:AT56"/>
    <mergeCell ref="AU56:AY56"/>
    <mergeCell ref="AZ56:BD56"/>
    <mergeCell ref="BE56:BL56"/>
    <mergeCell ref="A57:C57"/>
    <mergeCell ref="D57:W57"/>
    <mergeCell ref="X57:AE57"/>
    <mergeCell ref="AF57:AJ57"/>
    <mergeCell ref="AK57:AO57"/>
    <mergeCell ref="AP57:AT57"/>
    <mergeCell ref="AU57:AY57"/>
    <mergeCell ref="AZ57:BD57"/>
    <mergeCell ref="BE57:BL57"/>
    <mergeCell ref="A58:C58"/>
    <mergeCell ref="D58:W58"/>
    <mergeCell ref="X58:AE58"/>
    <mergeCell ref="AF58:AJ58"/>
    <mergeCell ref="AK58:AO58"/>
    <mergeCell ref="AP58:AT58"/>
    <mergeCell ref="AU58:AY58"/>
    <mergeCell ref="AZ58:BD58"/>
    <mergeCell ref="BE58:BL58"/>
    <mergeCell ref="A59:C59"/>
    <mergeCell ref="D59:W59"/>
    <mergeCell ref="X59:AE59"/>
    <mergeCell ref="AF59:AJ59"/>
    <mergeCell ref="AK59:AO59"/>
    <mergeCell ref="AP59:AT59"/>
    <mergeCell ref="AU59:AY59"/>
    <mergeCell ref="AZ59:BD59"/>
    <mergeCell ref="BE59:BL59"/>
    <mergeCell ref="A60:C61"/>
    <mergeCell ref="D60:W60"/>
    <mergeCell ref="X60:AE61"/>
    <mergeCell ref="AF60:AJ61"/>
    <mergeCell ref="AK60:AO61"/>
    <mergeCell ref="AP60:AT61"/>
    <mergeCell ref="AU60:AY61"/>
    <mergeCell ref="AZ60:BD61"/>
    <mergeCell ref="BE60:BL61"/>
    <mergeCell ref="D61:W61"/>
    <mergeCell ref="A62:C64"/>
    <mergeCell ref="D62:W62"/>
    <mergeCell ref="X62:AE64"/>
    <mergeCell ref="AF62:AJ64"/>
    <mergeCell ref="AK62:AO64"/>
    <mergeCell ref="AP62:AT64"/>
    <mergeCell ref="AU62:AY64"/>
    <mergeCell ref="AZ62:BD64"/>
    <mergeCell ref="BE62:BL64"/>
    <mergeCell ref="D63:W63"/>
    <mergeCell ref="D64:W64"/>
    <mergeCell ref="A65:C65"/>
    <mergeCell ref="D65:W65"/>
    <mergeCell ref="X65:AE65"/>
    <mergeCell ref="AF65:AJ65"/>
    <mergeCell ref="AK65:AO65"/>
    <mergeCell ref="AP65:AT65"/>
    <mergeCell ref="AU65:AY65"/>
    <mergeCell ref="AZ65:BD65"/>
    <mergeCell ref="BE65:BL65"/>
    <mergeCell ref="A66:C67"/>
    <mergeCell ref="D66:W66"/>
    <mergeCell ref="X66:AE67"/>
    <mergeCell ref="AF66:AJ67"/>
    <mergeCell ref="AK66:AO67"/>
    <mergeCell ref="AP66:AT67"/>
    <mergeCell ref="AU66:AY67"/>
    <mergeCell ref="AZ66:BD67"/>
    <mergeCell ref="BE66:BL67"/>
    <mergeCell ref="D67:W67"/>
    <mergeCell ref="A68:C68"/>
    <mergeCell ref="D68:W68"/>
    <mergeCell ref="X68:AE68"/>
    <mergeCell ref="AF68:AJ68"/>
    <mergeCell ref="AK68:AO68"/>
    <mergeCell ref="AP68:AT68"/>
    <mergeCell ref="AU68:AY68"/>
    <mergeCell ref="AZ68:BD68"/>
    <mergeCell ref="BE68:BL68"/>
    <mergeCell ref="A69:C69"/>
    <mergeCell ref="D69:W69"/>
    <mergeCell ref="X69:AE69"/>
    <mergeCell ref="AF69:AJ69"/>
    <mergeCell ref="AK69:AO69"/>
    <mergeCell ref="AP69:AT69"/>
    <mergeCell ref="AU69:AY69"/>
    <mergeCell ref="AZ69:BD69"/>
    <mergeCell ref="BE69:BL69"/>
    <mergeCell ref="A70:C70"/>
    <mergeCell ref="D70:W70"/>
    <mergeCell ref="X70:AE70"/>
    <mergeCell ref="AF70:AJ70"/>
    <mergeCell ref="AK70:AO70"/>
    <mergeCell ref="AP70:AT70"/>
    <mergeCell ref="AU70:AY70"/>
    <mergeCell ref="AZ70:BD70"/>
    <mergeCell ref="BE70:BL70"/>
    <mergeCell ref="A71:C71"/>
    <mergeCell ref="D71:W71"/>
    <mergeCell ref="X71:AE71"/>
    <mergeCell ref="AF71:AJ71"/>
    <mergeCell ref="AK71:AO71"/>
    <mergeCell ref="AP71:AT71"/>
    <mergeCell ref="AU71:AY71"/>
    <mergeCell ref="AZ71:BD71"/>
    <mergeCell ref="BE71:BL71"/>
    <mergeCell ref="A72:C72"/>
    <mergeCell ref="D72:W72"/>
    <mergeCell ref="X72:AE72"/>
    <mergeCell ref="AF72:AJ72"/>
    <mergeCell ref="AK72:AO72"/>
    <mergeCell ref="AP72:AT72"/>
    <mergeCell ref="AU72:AY72"/>
    <mergeCell ref="AZ72:BD72"/>
    <mergeCell ref="BE72:BL72"/>
    <mergeCell ref="A73:C73"/>
    <mergeCell ref="D73:W73"/>
    <mergeCell ref="X73:AE73"/>
    <mergeCell ref="AF73:AJ73"/>
    <mergeCell ref="AK73:AO73"/>
    <mergeCell ref="AP73:AT73"/>
    <mergeCell ref="AU73:AY73"/>
    <mergeCell ref="AZ73:BD73"/>
    <mergeCell ref="BE73:BL73"/>
    <mergeCell ref="A74:C74"/>
    <mergeCell ref="D74:W74"/>
    <mergeCell ref="X74:AE74"/>
    <mergeCell ref="AF74:AJ74"/>
    <mergeCell ref="AK74:AO74"/>
    <mergeCell ref="AP74:AT74"/>
    <mergeCell ref="AU74:AY74"/>
    <mergeCell ref="AZ74:BD74"/>
    <mergeCell ref="BE74:BL74"/>
    <mergeCell ref="A75:C75"/>
    <mergeCell ref="D75:W75"/>
    <mergeCell ref="X75:AE75"/>
    <mergeCell ref="AF75:AJ75"/>
    <mergeCell ref="AK75:AO75"/>
    <mergeCell ref="AP75:AT75"/>
    <mergeCell ref="AU75:AY75"/>
    <mergeCell ref="AZ75:BD75"/>
    <mergeCell ref="BE75:BL75"/>
    <mergeCell ref="A76:C76"/>
    <mergeCell ref="D76:W76"/>
    <mergeCell ref="X76:AE76"/>
    <mergeCell ref="AF76:AJ76"/>
    <mergeCell ref="AK76:AO76"/>
    <mergeCell ref="AP76:AT76"/>
    <mergeCell ref="AU76:AY76"/>
    <mergeCell ref="AZ76:BD76"/>
    <mergeCell ref="BE76:BL76"/>
    <mergeCell ref="A77:C77"/>
    <mergeCell ref="D77:W77"/>
    <mergeCell ref="X77:AE77"/>
    <mergeCell ref="AF77:AJ77"/>
    <mergeCell ref="AK77:AO77"/>
    <mergeCell ref="AP77:AT77"/>
    <mergeCell ref="AU77:AY77"/>
    <mergeCell ref="AZ77:BD77"/>
    <mergeCell ref="BE77:BL77"/>
    <mergeCell ref="A78:C78"/>
    <mergeCell ref="D78:W78"/>
    <mergeCell ref="X78:AE78"/>
    <mergeCell ref="AF78:AJ78"/>
    <mergeCell ref="AK78:AO78"/>
    <mergeCell ref="AP78:AT78"/>
    <mergeCell ref="AU78:AY78"/>
    <mergeCell ref="AZ78:BD78"/>
    <mergeCell ref="BE78:BL78"/>
    <mergeCell ref="A79:C79"/>
    <mergeCell ref="D79:W79"/>
    <mergeCell ref="X79:AE79"/>
    <mergeCell ref="AF79:AJ79"/>
    <mergeCell ref="AK79:AO79"/>
    <mergeCell ref="AP79:AT79"/>
    <mergeCell ref="AU79:AY79"/>
    <mergeCell ref="AZ79:BD79"/>
    <mergeCell ref="BE79:BL79"/>
    <mergeCell ref="A80:C80"/>
    <mergeCell ref="D80:W80"/>
    <mergeCell ref="X80:AE80"/>
    <mergeCell ref="AF80:AJ80"/>
    <mergeCell ref="AK80:AO80"/>
    <mergeCell ref="AP80:AT80"/>
    <mergeCell ref="AU80:AY80"/>
    <mergeCell ref="AZ80:BD80"/>
    <mergeCell ref="BE80:BL80"/>
    <mergeCell ref="A81:C81"/>
    <mergeCell ref="D81:W81"/>
    <mergeCell ref="X81:AE81"/>
    <mergeCell ref="AF81:AJ81"/>
    <mergeCell ref="AK81:AO81"/>
    <mergeCell ref="AP81:AT81"/>
    <mergeCell ref="AU81:AY81"/>
    <mergeCell ref="AZ81:BD81"/>
    <mergeCell ref="BE81:BL81"/>
    <mergeCell ref="AU83:AY83"/>
    <mergeCell ref="A82:C82"/>
    <mergeCell ref="D82:W82"/>
    <mergeCell ref="X82:AE82"/>
    <mergeCell ref="AF82:AJ82"/>
    <mergeCell ref="AK82:AO82"/>
    <mergeCell ref="AP82:AT82"/>
    <mergeCell ref="AZ84:BD84"/>
    <mergeCell ref="AU82:AY82"/>
    <mergeCell ref="AZ82:BD82"/>
    <mergeCell ref="BE82:BL82"/>
    <mergeCell ref="A83:C83"/>
    <mergeCell ref="D83:W83"/>
    <mergeCell ref="X83:AE83"/>
    <mergeCell ref="AF83:AJ83"/>
    <mergeCell ref="AK83:AO83"/>
    <mergeCell ref="AP83:AT83"/>
    <mergeCell ref="BE85:BL85"/>
    <mergeCell ref="AZ83:BD83"/>
    <mergeCell ref="BE83:BL83"/>
    <mergeCell ref="A84:C84"/>
    <mergeCell ref="D84:W84"/>
    <mergeCell ref="X84:AE84"/>
    <mergeCell ref="AF84:AJ84"/>
    <mergeCell ref="AK84:AO84"/>
    <mergeCell ref="AP84:AT84"/>
    <mergeCell ref="AU84:AY84"/>
    <mergeCell ref="A88:C88"/>
    <mergeCell ref="D88:W88"/>
    <mergeCell ref="BE84:BL84"/>
    <mergeCell ref="A85:W85"/>
    <mergeCell ref="X85:AE85"/>
    <mergeCell ref="AF85:AJ85"/>
    <mergeCell ref="AK85:AO85"/>
    <mergeCell ref="AP85:AT85"/>
    <mergeCell ref="AU85:AY85"/>
    <mergeCell ref="AZ85:BD85"/>
    <mergeCell ref="A86:C87"/>
    <mergeCell ref="D86:W86"/>
    <mergeCell ref="X86:AE87"/>
    <mergeCell ref="AF86:AJ87"/>
    <mergeCell ref="AK86:AO87"/>
    <mergeCell ref="AP86:AT87"/>
    <mergeCell ref="D87:W87"/>
    <mergeCell ref="AU86:AY87"/>
    <mergeCell ref="AZ86:BD87"/>
    <mergeCell ref="BE86:BL87"/>
    <mergeCell ref="X88:AE88"/>
    <mergeCell ref="AF88:AJ88"/>
    <mergeCell ref="AK88:AO88"/>
    <mergeCell ref="AU88:AY88"/>
    <mergeCell ref="AZ88:BD88"/>
    <mergeCell ref="BE88:BL88"/>
    <mergeCell ref="AP88:AT88"/>
  </mergeCells>
  <printOptions/>
  <pageMargins left="0.5118110236220472" right="0.11811023622047245" top="0.35433070866141736" bottom="0.35433070866141736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Baranova_nn</cp:lastModifiedBy>
  <cp:lastPrinted>2016-10-28T11:58:00Z</cp:lastPrinted>
  <dcterms:created xsi:type="dcterms:W3CDTF">2009-07-27T10:10:26Z</dcterms:created>
  <dcterms:modified xsi:type="dcterms:W3CDTF">2016-11-11T07:23:48Z</dcterms:modified>
  <cp:category/>
  <cp:version/>
  <cp:contentType/>
  <cp:contentStatus/>
</cp:coreProperties>
</file>